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12" windowHeight="7056"/>
  </bookViews>
  <sheets>
    <sheet name="Case 1" sheetId="1" r:id="rId1"/>
    <sheet name="Case 2" sheetId="10" r:id="rId2"/>
    <sheet name="Case 3" sheetId="11" r:id="rId3"/>
  </sheets>
  <calcPr calcId="145621"/>
</workbook>
</file>

<file path=xl/calcChain.xml><?xml version="1.0" encoding="utf-8"?>
<calcChain xmlns="http://schemas.openxmlformats.org/spreadsheetml/2006/main">
  <c r="C7" i="1" l="1"/>
  <c r="C7" i="11"/>
  <c r="M44" i="10" l="1"/>
  <c r="M44" i="11"/>
  <c r="L26" i="1"/>
  <c r="L27" i="1"/>
  <c r="L28" i="1"/>
  <c r="L29" i="1"/>
  <c r="M29" i="1" s="1"/>
  <c r="L30" i="1"/>
  <c r="L31" i="1"/>
  <c r="L32" i="1"/>
  <c r="L33" i="1"/>
  <c r="M33" i="1" s="1"/>
  <c r="L34" i="1"/>
  <c r="L26" i="10"/>
  <c r="M26" i="10" s="1"/>
  <c r="L27" i="10"/>
  <c r="M27" i="10" s="1"/>
  <c r="L28" i="10"/>
  <c r="L29" i="10"/>
  <c r="M29" i="10" s="1"/>
  <c r="L30" i="10"/>
  <c r="M30" i="10" s="1"/>
  <c r="L31" i="10"/>
  <c r="M31" i="10" s="1"/>
  <c r="L32" i="10"/>
  <c r="L33" i="10"/>
  <c r="M33" i="10" s="1"/>
  <c r="L34" i="10"/>
  <c r="M34" i="10" s="1"/>
  <c r="L29" i="11"/>
  <c r="M29" i="11" s="1"/>
  <c r="L30" i="11"/>
  <c r="M30" i="11" s="1"/>
  <c r="L31" i="11"/>
  <c r="M31" i="11" s="1"/>
  <c r="L32" i="11"/>
  <c r="L33" i="11"/>
  <c r="M33" i="11" s="1"/>
  <c r="L34" i="11"/>
  <c r="M34" i="11" s="1"/>
  <c r="M32" i="11"/>
  <c r="M28" i="11"/>
  <c r="M27" i="11"/>
  <c r="M26" i="11"/>
  <c r="M25" i="11"/>
  <c r="M44" i="1"/>
  <c r="M26" i="1"/>
  <c r="M27" i="1"/>
  <c r="M28" i="1"/>
  <c r="M30" i="1"/>
  <c r="M31" i="1"/>
  <c r="M32" i="1"/>
  <c r="M34" i="1"/>
  <c r="M25" i="1"/>
  <c r="M28" i="10"/>
  <c r="M32" i="10"/>
  <c r="M25" i="10"/>
  <c r="C44" i="11" l="1"/>
  <c r="C25" i="11"/>
  <c r="J53" i="11"/>
  <c r="N53" i="11" s="1"/>
  <c r="H53" i="11"/>
  <c r="F53" i="11"/>
  <c r="J52" i="11"/>
  <c r="N52" i="11" s="1"/>
  <c r="H52" i="11"/>
  <c r="F52" i="11"/>
  <c r="J51" i="11"/>
  <c r="N51" i="11" s="1"/>
  <c r="H51" i="11"/>
  <c r="H50" i="11" s="1"/>
  <c r="H49" i="11" s="1"/>
  <c r="H48" i="11" s="1"/>
  <c r="H47" i="11" s="1"/>
  <c r="H46" i="11" s="1"/>
  <c r="H45" i="11" s="1"/>
  <c r="H44" i="11" s="1"/>
  <c r="F51" i="11"/>
  <c r="J50" i="11"/>
  <c r="N50" i="11" s="1"/>
  <c r="F50" i="11"/>
  <c r="J49" i="11"/>
  <c r="N49" i="11" s="1"/>
  <c r="F49" i="11"/>
  <c r="J48" i="11"/>
  <c r="N48" i="11" s="1"/>
  <c r="F48" i="11"/>
  <c r="B48" i="11"/>
  <c r="B49" i="11" s="1"/>
  <c r="B50" i="11" s="1"/>
  <c r="B51" i="11" s="1"/>
  <c r="B52" i="11" s="1"/>
  <c r="B53" i="11" s="1"/>
  <c r="J47" i="11"/>
  <c r="N47" i="11" s="1"/>
  <c r="F47" i="11"/>
  <c r="B47" i="11"/>
  <c r="J46" i="11"/>
  <c r="N46" i="11" s="1"/>
  <c r="F46" i="11"/>
  <c r="B46" i="11"/>
  <c r="J45" i="11"/>
  <c r="N45" i="11" s="1"/>
  <c r="F45" i="11"/>
  <c r="C45" i="11"/>
  <c r="C46" i="11" s="1"/>
  <c r="C47" i="11" s="1"/>
  <c r="C48" i="11" s="1"/>
  <c r="C49" i="11" s="1"/>
  <c r="C50" i="11" s="1"/>
  <c r="C51" i="11" s="1"/>
  <c r="C52" i="11" s="1"/>
  <c r="C53" i="11" s="1"/>
  <c r="J44" i="11"/>
  <c r="J55" i="11" s="1"/>
  <c r="F44" i="1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K44" i="11"/>
  <c r="J34" i="11"/>
  <c r="K34" i="11" s="1"/>
  <c r="H34" i="11"/>
  <c r="H33" i="11" s="1"/>
  <c r="H32" i="11" s="1"/>
  <c r="H31" i="11" s="1"/>
  <c r="H30" i="11" s="1"/>
  <c r="F34" i="11"/>
  <c r="J33" i="11"/>
  <c r="F33" i="11"/>
  <c r="J32" i="11"/>
  <c r="K32" i="11" s="1"/>
  <c r="F32" i="11"/>
  <c r="J31" i="11"/>
  <c r="K31" i="11" s="1"/>
  <c r="F31" i="11"/>
  <c r="J30" i="11"/>
  <c r="K30" i="11" s="1"/>
  <c r="F30" i="11"/>
  <c r="J29" i="11"/>
  <c r="K29" i="11" s="1"/>
  <c r="H29" i="11"/>
  <c r="H28" i="11" s="1"/>
  <c r="H27" i="11" s="1"/>
  <c r="H26" i="11" s="1"/>
  <c r="H25" i="11" s="1"/>
  <c r="F29" i="11"/>
  <c r="J28" i="11"/>
  <c r="K28" i="11" s="1"/>
  <c r="L28" i="11" s="1"/>
  <c r="F28" i="11"/>
  <c r="B28" i="11"/>
  <c r="B29" i="11" s="1"/>
  <c r="B30" i="11" s="1"/>
  <c r="B31" i="11" s="1"/>
  <c r="B32" i="11" s="1"/>
  <c r="B33" i="11" s="1"/>
  <c r="B34" i="11" s="1"/>
  <c r="J27" i="11"/>
  <c r="K27" i="11" s="1"/>
  <c r="L27" i="11" s="1"/>
  <c r="F27" i="11"/>
  <c r="B27" i="11"/>
  <c r="J26" i="11"/>
  <c r="K26" i="11" s="1"/>
  <c r="L26" i="11" s="1"/>
  <c r="F26" i="11"/>
  <c r="J25" i="11"/>
  <c r="K25" i="11" s="1"/>
  <c r="F25" i="11"/>
  <c r="I25" i="11" s="1"/>
  <c r="C26" i="11"/>
  <c r="C27" i="11" s="1"/>
  <c r="C28" i="11" s="1"/>
  <c r="C29" i="11" s="1"/>
  <c r="C30" i="11" s="1"/>
  <c r="C31" i="11" s="1"/>
  <c r="C32" i="11" s="1"/>
  <c r="C33" i="11" s="1"/>
  <c r="C34" i="11" s="1"/>
  <c r="H16" i="11"/>
  <c r="H15" i="11" s="1"/>
  <c r="F16" i="11"/>
  <c r="F15" i="11"/>
  <c r="F14" i="11"/>
  <c r="F13" i="11"/>
  <c r="F12" i="11"/>
  <c r="F11" i="11"/>
  <c r="F10" i="11"/>
  <c r="B10" i="11"/>
  <c r="B11" i="11" s="1"/>
  <c r="B12" i="11" s="1"/>
  <c r="B13" i="11" s="1"/>
  <c r="B14" i="11" s="1"/>
  <c r="B15" i="11" s="1"/>
  <c r="B16" i="11" s="1"/>
  <c r="F9" i="11"/>
  <c r="B9" i="11"/>
  <c r="F8" i="11"/>
  <c r="F7" i="11"/>
  <c r="I7" i="11" s="1"/>
  <c r="C8" i="11"/>
  <c r="C44" i="10"/>
  <c r="C25" i="10"/>
  <c r="C7" i="10"/>
  <c r="J53" i="10"/>
  <c r="N53" i="10" s="1"/>
  <c r="H53" i="10"/>
  <c r="F53" i="10"/>
  <c r="J52" i="10"/>
  <c r="N52" i="10" s="1"/>
  <c r="H52" i="10"/>
  <c r="F52" i="10"/>
  <c r="J51" i="10"/>
  <c r="N51" i="10" s="1"/>
  <c r="H51" i="10"/>
  <c r="H50" i="10" s="1"/>
  <c r="H49" i="10" s="1"/>
  <c r="H48" i="10" s="1"/>
  <c r="H47" i="10" s="1"/>
  <c r="H46" i="10" s="1"/>
  <c r="H45" i="10" s="1"/>
  <c r="H44" i="10" s="1"/>
  <c r="F51" i="10"/>
  <c r="J50" i="10"/>
  <c r="N50" i="10" s="1"/>
  <c r="F50" i="10"/>
  <c r="J49" i="10"/>
  <c r="N49" i="10" s="1"/>
  <c r="F49" i="10"/>
  <c r="J48" i="10"/>
  <c r="N48" i="10" s="1"/>
  <c r="F48" i="10"/>
  <c r="J47" i="10"/>
  <c r="N47" i="10" s="1"/>
  <c r="F47" i="10"/>
  <c r="J46" i="10"/>
  <c r="N46" i="10" s="1"/>
  <c r="F46" i="10"/>
  <c r="B46" i="10"/>
  <c r="B47" i="10" s="1"/>
  <c r="B48" i="10" s="1"/>
  <c r="B49" i="10" s="1"/>
  <c r="B50" i="10" s="1"/>
  <c r="B51" i="10" s="1"/>
  <c r="B52" i="10" s="1"/>
  <c r="B53" i="10" s="1"/>
  <c r="J45" i="10"/>
  <c r="N45" i="10" s="1"/>
  <c r="F45" i="10"/>
  <c r="C45" i="10"/>
  <c r="C46" i="10" s="1"/>
  <c r="C47" i="10" s="1"/>
  <c r="C48" i="10" s="1"/>
  <c r="C49" i="10" s="1"/>
  <c r="C50" i="10" s="1"/>
  <c r="C51" i="10" s="1"/>
  <c r="C52" i="10" s="1"/>
  <c r="C53" i="10" s="1"/>
  <c r="J44" i="10"/>
  <c r="F44" i="10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K44" i="10"/>
  <c r="J34" i="10"/>
  <c r="K34" i="10" s="1"/>
  <c r="H34" i="10"/>
  <c r="H33" i="10" s="1"/>
  <c r="H32" i="10" s="1"/>
  <c r="H31" i="10" s="1"/>
  <c r="H30" i="10" s="1"/>
  <c r="H29" i="10" s="1"/>
  <c r="H28" i="10" s="1"/>
  <c r="H27" i="10" s="1"/>
  <c r="H26" i="10" s="1"/>
  <c r="H25" i="10" s="1"/>
  <c r="F34" i="10"/>
  <c r="J33" i="10"/>
  <c r="F33" i="10"/>
  <c r="J32" i="10"/>
  <c r="K32" i="10" s="1"/>
  <c r="F32" i="10"/>
  <c r="J31" i="10"/>
  <c r="F31" i="10"/>
  <c r="J30" i="10"/>
  <c r="F30" i="10"/>
  <c r="J29" i="10"/>
  <c r="F29" i="10"/>
  <c r="K28" i="10"/>
  <c r="J28" i="10"/>
  <c r="F28" i="10"/>
  <c r="B28" i="10"/>
  <c r="B29" i="10" s="1"/>
  <c r="B30" i="10" s="1"/>
  <c r="B31" i="10" s="1"/>
  <c r="B32" i="10" s="1"/>
  <c r="B33" i="10" s="1"/>
  <c r="B34" i="10" s="1"/>
  <c r="J27" i="10"/>
  <c r="K27" i="10" s="1"/>
  <c r="F27" i="10"/>
  <c r="B27" i="10"/>
  <c r="J26" i="10"/>
  <c r="K26" i="10" s="1"/>
  <c r="F26" i="10"/>
  <c r="J25" i="10"/>
  <c r="K25" i="10" s="1"/>
  <c r="F25" i="10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C26" i="10"/>
  <c r="C27" i="10" s="1"/>
  <c r="C28" i="10" s="1"/>
  <c r="C29" i="10" s="1"/>
  <c r="C30" i="10" s="1"/>
  <c r="C31" i="10" s="1"/>
  <c r="C32" i="10" s="1"/>
  <c r="C33" i="10" s="1"/>
  <c r="C34" i="10" s="1"/>
  <c r="H16" i="10"/>
  <c r="F16" i="10"/>
  <c r="H15" i="10"/>
  <c r="H14" i="10" s="1"/>
  <c r="F15" i="10"/>
  <c r="F14" i="10"/>
  <c r="F13" i="10"/>
  <c r="F12" i="10"/>
  <c r="F11" i="10"/>
  <c r="F10" i="10"/>
  <c r="B10" i="10"/>
  <c r="B11" i="10" s="1"/>
  <c r="B12" i="10" s="1"/>
  <c r="B13" i="10" s="1"/>
  <c r="B14" i="10" s="1"/>
  <c r="B15" i="10" s="1"/>
  <c r="B16" i="10" s="1"/>
  <c r="F9" i="10"/>
  <c r="B9" i="10"/>
  <c r="F8" i="10"/>
  <c r="F7" i="10"/>
  <c r="I7" i="10" s="1"/>
  <c r="I8" i="10" s="1"/>
  <c r="C8" i="10"/>
  <c r="K33" i="11" l="1"/>
  <c r="L44" i="11"/>
  <c r="I8" i="11"/>
  <c r="I9" i="11" s="1"/>
  <c r="I10" i="11" s="1"/>
  <c r="I11" i="11" s="1"/>
  <c r="I12" i="11" s="1"/>
  <c r="I13" i="11" s="1"/>
  <c r="I14" i="11" s="1"/>
  <c r="I15" i="11" s="1"/>
  <c r="I16" i="11" s="1"/>
  <c r="J16" i="11" s="1"/>
  <c r="K16" i="11" s="1"/>
  <c r="I26" i="11"/>
  <c r="I27" i="11" s="1"/>
  <c r="I28" i="11" s="1"/>
  <c r="I29" i="11" s="1"/>
  <c r="I30" i="11" s="1"/>
  <c r="I31" i="11" s="1"/>
  <c r="I32" i="11" s="1"/>
  <c r="I33" i="11" s="1"/>
  <c r="I34" i="11" s="1"/>
  <c r="C9" i="11"/>
  <c r="H14" i="11"/>
  <c r="L25" i="11"/>
  <c r="N44" i="11"/>
  <c r="N55" i="11" s="1"/>
  <c r="O44" i="11" s="1"/>
  <c r="J55" i="10"/>
  <c r="L44" i="10" s="1"/>
  <c r="K29" i="10"/>
  <c r="K30" i="10"/>
  <c r="K33" i="10"/>
  <c r="I9" i="10"/>
  <c r="I10" i="10" s="1"/>
  <c r="I11" i="10" s="1"/>
  <c r="I12" i="10" s="1"/>
  <c r="I13" i="10" s="1"/>
  <c r="I14" i="10" s="1"/>
  <c r="I15" i="10" s="1"/>
  <c r="I16" i="10" s="1"/>
  <c r="J16" i="10" s="1"/>
  <c r="K16" i="10" s="1"/>
  <c r="L25" i="10"/>
  <c r="C9" i="10"/>
  <c r="H13" i="10"/>
  <c r="J14" i="10"/>
  <c r="K31" i="10"/>
  <c r="N44" i="10"/>
  <c r="N55" i="10" s="1"/>
  <c r="O44" i="10" s="1"/>
  <c r="J15" i="10"/>
  <c r="K15" i="10" s="1"/>
  <c r="J15" i="11" l="1"/>
  <c r="K15" i="11" s="1"/>
  <c r="C10" i="11"/>
  <c r="H13" i="11"/>
  <c r="J14" i="11"/>
  <c r="K14" i="11" s="1"/>
  <c r="Q44" i="11"/>
  <c r="S44" i="11" s="1"/>
  <c r="P44" i="11"/>
  <c r="T44" i="11" s="1"/>
  <c r="P44" i="10"/>
  <c r="T44" i="10" s="1"/>
  <c r="J13" i="10"/>
  <c r="K13" i="10" s="1"/>
  <c r="H12" i="10"/>
  <c r="Q44" i="10"/>
  <c r="S44" i="10" s="1"/>
  <c r="C10" i="10"/>
  <c r="K14" i="10"/>
  <c r="H12" i="11" l="1"/>
  <c r="J13" i="11"/>
  <c r="K13" i="11" s="1"/>
  <c r="C11" i="11"/>
  <c r="C11" i="10"/>
  <c r="J12" i="10"/>
  <c r="K12" i="10" s="1"/>
  <c r="H11" i="10"/>
  <c r="C12" i="11" l="1"/>
  <c r="J12" i="11"/>
  <c r="K12" i="11" s="1"/>
  <c r="H11" i="11"/>
  <c r="C12" i="10"/>
  <c r="H10" i="10"/>
  <c r="J11" i="10"/>
  <c r="K11" i="10" s="1"/>
  <c r="L11" i="10" s="1"/>
  <c r="M11" i="10" s="1"/>
  <c r="H10" i="11" l="1"/>
  <c r="J11" i="11"/>
  <c r="K11" i="11" s="1"/>
  <c r="L11" i="11" s="1"/>
  <c r="M11" i="11" s="1"/>
  <c r="L12" i="11"/>
  <c r="M12" i="11" s="1"/>
  <c r="C13" i="11"/>
  <c r="H9" i="10"/>
  <c r="J10" i="10"/>
  <c r="K10" i="10" s="1"/>
  <c r="L10" i="10" s="1"/>
  <c r="M10" i="10" s="1"/>
  <c r="C13" i="10"/>
  <c r="L12" i="10"/>
  <c r="M12" i="10" s="1"/>
  <c r="C44" i="1"/>
  <c r="K44" i="1" s="1"/>
  <c r="J53" i="1"/>
  <c r="N53" i="1" s="1"/>
  <c r="H53" i="1"/>
  <c r="H52" i="1" s="1"/>
  <c r="H51" i="1" s="1"/>
  <c r="H50" i="1" s="1"/>
  <c r="H49" i="1" s="1"/>
  <c r="H48" i="1" s="1"/>
  <c r="H47" i="1" s="1"/>
  <c r="H46" i="1" s="1"/>
  <c r="H45" i="1" s="1"/>
  <c r="H44" i="1" s="1"/>
  <c r="F53" i="1"/>
  <c r="J52" i="1"/>
  <c r="N52" i="1" s="1"/>
  <c r="F52" i="1"/>
  <c r="J51" i="1"/>
  <c r="N51" i="1" s="1"/>
  <c r="F51" i="1"/>
  <c r="J50" i="1"/>
  <c r="N50" i="1" s="1"/>
  <c r="F50" i="1"/>
  <c r="J49" i="1"/>
  <c r="N49" i="1" s="1"/>
  <c r="F49" i="1"/>
  <c r="J48" i="1"/>
  <c r="N48" i="1" s="1"/>
  <c r="F48" i="1"/>
  <c r="J47" i="1"/>
  <c r="N47" i="1" s="1"/>
  <c r="F47" i="1"/>
  <c r="J46" i="1"/>
  <c r="N46" i="1" s="1"/>
  <c r="F46" i="1"/>
  <c r="B46" i="1"/>
  <c r="B47" i="1" s="1"/>
  <c r="B48" i="1" s="1"/>
  <c r="B49" i="1" s="1"/>
  <c r="B50" i="1" s="1"/>
  <c r="B51" i="1" s="1"/>
  <c r="B52" i="1" s="1"/>
  <c r="B53" i="1" s="1"/>
  <c r="J45" i="1"/>
  <c r="N45" i="1" s="1"/>
  <c r="F45" i="1"/>
  <c r="J44" i="1"/>
  <c r="N44" i="1" s="1"/>
  <c r="F44" i="1"/>
  <c r="I44" i="1" s="1"/>
  <c r="C14" i="11" l="1"/>
  <c r="L13" i="11"/>
  <c r="M13" i="11" s="1"/>
  <c r="J10" i="11"/>
  <c r="K10" i="11" s="1"/>
  <c r="L10" i="11" s="1"/>
  <c r="M10" i="11" s="1"/>
  <c r="H9" i="11"/>
  <c r="L13" i="10"/>
  <c r="M13" i="10" s="1"/>
  <c r="C14" i="10"/>
  <c r="J9" i="10"/>
  <c r="K9" i="10" s="1"/>
  <c r="L9" i="10" s="1"/>
  <c r="M9" i="10" s="1"/>
  <c r="H8" i="10"/>
  <c r="C45" i="1"/>
  <c r="C46" i="1" s="1"/>
  <c r="C47" i="1" s="1"/>
  <c r="C48" i="1" s="1"/>
  <c r="C49" i="1" s="1"/>
  <c r="C50" i="1" s="1"/>
  <c r="C51" i="1" s="1"/>
  <c r="C52" i="1" s="1"/>
  <c r="C53" i="1" s="1"/>
  <c r="N55" i="1"/>
  <c r="O44" i="1" s="1"/>
  <c r="I45" i="1"/>
  <c r="I46" i="1" s="1"/>
  <c r="I47" i="1" s="1"/>
  <c r="I48" i="1" s="1"/>
  <c r="I49" i="1" s="1"/>
  <c r="I50" i="1" s="1"/>
  <c r="I51" i="1" s="1"/>
  <c r="I52" i="1" s="1"/>
  <c r="I53" i="1" s="1"/>
  <c r="J55" i="1"/>
  <c r="L44" i="1" s="1"/>
  <c r="H8" i="11" l="1"/>
  <c r="J9" i="11"/>
  <c r="K9" i="11" s="1"/>
  <c r="L9" i="11" s="1"/>
  <c r="M9" i="11" s="1"/>
  <c r="L14" i="11"/>
  <c r="M14" i="11" s="1"/>
  <c r="C15" i="11"/>
  <c r="J8" i="10"/>
  <c r="K8" i="10" s="1"/>
  <c r="L8" i="10" s="1"/>
  <c r="M8" i="10" s="1"/>
  <c r="H7" i="10"/>
  <c r="J7" i="10" s="1"/>
  <c r="K7" i="10" s="1"/>
  <c r="L7" i="10" s="1"/>
  <c r="M7" i="10" s="1"/>
  <c r="L14" i="10"/>
  <c r="M14" i="10" s="1"/>
  <c r="C15" i="10"/>
  <c r="P44" i="1"/>
  <c r="T44" i="1" s="1"/>
  <c r="Q44" i="1"/>
  <c r="S44" i="1" s="1"/>
  <c r="C25" i="1"/>
  <c r="C16" i="11" l="1"/>
  <c r="L16" i="11" s="1"/>
  <c r="M16" i="11" s="1"/>
  <c r="L15" i="11"/>
  <c r="M15" i="11" s="1"/>
  <c r="J8" i="11"/>
  <c r="K8" i="11" s="1"/>
  <c r="L8" i="11" s="1"/>
  <c r="M8" i="11" s="1"/>
  <c r="H7" i="11"/>
  <c r="J7" i="11" s="1"/>
  <c r="K7" i="11" s="1"/>
  <c r="L7" i="11" s="1"/>
  <c r="M7" i="11" s="1"/>
  <c r="C16" i="10"/>
  <c r="L16" i="10" s="1"/>
  <c r="M16" i="10" s="1"/>
  <c r="L15" i="10"/>
  <c r="M15" i="10" s="1"/>
  <c r="F34" i="1" l="1"/>
  <c r="F33" i="1"/>
  <c r="F32" i="1"/>
  <c r="F31" i="1"/>
  <c r="F30" i="1"/>
  <c r="F29" i="1"/>
  <c r="F28" i="1"/>
  <c r="F27" i="1"/>
  <c r="F26" i="1"/>
  <c r="F25" i="1"/>
  <c r="I25" i="1" s="1"/>
  <c r="F8" i="1"/>
  <c r="F9" i="1"/>
  <c r="F10" i="1"/>
  <c r="F11" i="1"/>
  <c r="F12" i="1"/>
  <c r="F13" i="1"/>
  <c r="F14" i="1"/>
  <c r="F15" i="1"/>
  <c r="F16" i="1"/>
  <c r="F7" i="1"/>
  <c r="C26" i="1"/>
  <c r="C27" i="1" s="1"/>
  <c r="C28" i="1" s="1"/>
  <c r="C29" i="1" s="1"/>
  <c r="C30" i="1" s="1"/>
  <c r="C31" i="1" s="1"/>
  <c r="C32" i="1" s="1"/>
  <c r="C33" i="1" s="1"/>
  <c r="C34" i="1" s="1"/>
  <c r="C8" i="1"/>
  <c r="J26" i="1"/>
  <c r="J27" i="1"/>
  <c r="J28" i="1"/>
  <c r="J29" i="1"/>
  <c r="J30" i="1"/>
  <c r="J31" i="1"/>
  <c r="J32" i="1"/>
  <c r="J33" i="1"/>
  <c r="J34" i="1"/>
  <c r="K34" i="1" s="1"/>
  <c r="J25" i="1"/>
  <c r="H34" i="1"/>
  <c r="H33" i="1" s="1"/>
  <c r="H32" i="1" s="1"/>
  <c r="H31" i="1" s="1"/>
  <c r="H30" i="1" s="1"/>
  <c r="H29" i="1" s="1"/>
  <c r="B27" i="1"/>
  <c r="B28" i="1" s="1"/>
  <c r="B29" i="1" s="1"/>
  <c r="B30" i="1" s="1"/>
  <c r="B31" i="1" s="1"/>
  <c r="B32" i="1" s="1"/>
  <c r="B33" i="1" s="1"/>
  <c r="B34" i="1" s="1"/>
  <c r="K30" i="1" l="1"/>
  <c r="C9" i="1"/>
  <c r="K26" i="1"/>
  <c r="K33" i="1"/>
  <c r="K29" i="1"/>
  <c r="K32" i="1"/>
  <c r="K28" i="1"/>
  <c r="K25" i="1"/>
  <c r="K31" i="1"/>
  <c r="K27" i="1"/>
  <c r="I26" i="1"/>
  <c r="I27" i="1" s="1"/>
  <c r="I28" i="1" s="1"/>
  <c r="I29" i="1" s="1"/>
  <c r="I30" i="1" s="1"/>
  <c r="I31" i="1" s="1"/>
  <c r="I32" i="1" s="1"/>
  <c r="I33" i="1" s="1"/>
  <c r="I34" i="1" s="1"/>
  <c r="H28" i="1"/>
  <c r="B9" i="1"/>
  <c r="B10" i="1" s="1"/>
  <c r="B11" i="1" s="1"/>
  <c r="B12" i="1" s="1"/>
  <c r="B13" i="1" s="1"/>
  <c r="B14" i="1" s="1"/>
  <c r="B15" i="1" s="1"/>
  <c r="B16" i="1" s="1"/>
  <c r="C10" i="1" l="1"/>
  <c r="H27" i="1"/>
  <c r="H16" i="1"/>
  <c r="H15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C11" i="1" l="1"/>
  <c r="H26" i="1"/>
  <c r="J15" i="1"/>
  <c r="J16" i="1"/>
  <c r="K16" i="1" s="1"/>
  <c r="H14" i="1"/>
  <c r="C12" i="1" l="1"/>
  <c r="H25" i="1"/>
  <c r="L25" i="1" s="1"/>
  <c r="K15" i="1"/>
  <c r="J14" i="1"/>
  <c r="K14" i="1" s="1"/>
  <c r="H13" i="1"/>
  <c r="C13" i="1" l="1"/>
  <c r="J13" i="1"/>
  <c r="K13" i="1" s="1"/>
  <c r="H12" i="1"/>
  <c r="C14" i="1" l="1"/>
  <c r="L13" i="1"/>
  <c r="J12" i="1"/>
  <c r="K12" i="1" s="1"/>
  <c r="L12" i="1" s="1"/>
  <c r="H11" i="1"/>
  <c r="C15" i="1" l="1"/>
  <c r="L14" i="1"/>
  <c r="M12" i="1"/>
  <c r="M13" i="1"/>
  <c r="J11" i="1"/>
  <c r="K11" i="1" s="1"/>
  <c r="L11" i="1" s="1"/>
  <c r="H10" i="1"/>
  <c r="C16" i="1" l="1"/>
  <c r="L16" i="1" s="1"/>
  <c r="L15" i="1"/>
  <c r="M11" i="1"/>
  <c r="M14" i="1"/>
  <c r="J10" i="1"/>
  <c r="K10" i="1" s="1"/>
  <c r="L10" i="1" s="1"/>
  <c r="H9" i="1"/>
  <c r="M10" i="1" l="1"/>
  <c r="M15" i="1"/>
  <c r="J9" i="1"/>
  <c r="K9" i="1" s="1"/>
  <c r="L9" i="1" s="1"/>
  <c r="H8" i="1"/>
  <c r="M9" i="1" l="1"/>
  <c r="M16" i="1"/>
  <c r="J8" i="1"/>
  <c r="K8" i="1" s="1"/>
  <c r="L8" i="1" s="1"/>
  <c r="H7" i="1"/>
  <c r="J7" i="1" s="1"/>
  <c r="K7" i="1" l="1"/>
  <c r="L7" i="1" s="1"/>
  <c r="M8" i="1"/>
  <c r="M7" i="1" l="1"/>
</calcChain>
</file>

<file path=xl/sharedStrings.xml><?xml version="1.0" encoding="utf-8"?>
<sst xmlns="http://schemas.openxmlformats.org/spreadsheetml/2006/main" count="207" uniqueCount="39">
  <si>
    <t>Well No.</t>
    <phoneticPr fontId="1" type="noConversion"/>
  </si>
  <si>
    <t>Positive</t>
    <phoneticPr fontId="1" type="noConversion"/>
  </si>
  <si>
    <t>Observed</t>
    <phoneticPr fontId="1" type="noConversion"/>
  </si>
  <si>
    <t>Negative</t>
    <phoneticPr fontId="1" type="noConversion"/>
  </si>
  <si>
    <t>Infected rate</t>
    <phoneticPr fontId="1" type="noConversion"/>
  </si>
  <si>
    <t>Cumulative</t>
    <phoneticPr fontId="1" type="noConversion"/>
  </si>
  <si>
    <t>Dilution factor</t>
    <phoneticPr fontId="1" type="noConversion"/>
  </si>
  <si>
    <t>Dilution degree</t>
    <phoneticPr fontId="1" type="noConversion"/>
  </si>
  <si>
    <t>1 (initial dilution)</t>
    <phoneticPr fontId="1" type="noConversion"/>
  </si>
  <si>
    <t>(/mL)</t>
    <phoneticPr fontId="1" type="noConversion"/>
  </si>
  <si>
    <t>Total</t>
    <phoneticPr fontId="1" type="noConversion"/>
  </si>
  <si>
    <t>Inoculating volume (mL)</t>
    <phoneticPr fontId="1" type="noConversion"/>
  </si>
  <si>
    <t>Highest dilution giving 100% CPE</t>
    <phoneticPr fontId="1" type="noConversion"/>
  </si>
  <si>
    <t>Spearman Kärber method (Spearman, 1908; Kärber, 1931)</t>
    <phoneticPr fontId="1" type="noConversion"/>
  </si>
  <si>
    <r>
      <t>Reed-Muench method (Burleson et al.,1992</t>
    </r>
    <r>
      <rPr>
        <b/>
        <sz val="12"/>
        <color theme="1"/>
        <rFont val="宋体"/>
        <family val="3"/>
        <charset val="134"/>
      </rPr>
      <t>；</t>
    </r>
    <r>
      <rPr>
        <b/>
        <sz val="12"/>
        <color theme="1"/>
        <rFont val="Arial"/>
        <family val="2"/>
      </rPr>
      <t>Reed and Muench, 1938)</t>
    </r>
    <phoneticPr fontId="1" type="noConversion"/>
  </si>
  <si>
    <t>Sum</t>
    <phoneticPr fontId="1" type="noConversion"/>
  </si>
  <si>
    <t xml:space="preserve"> Log(highest dilution)</t>
    <phoneticPr fontId="1" type="noConversion"/>
  </si>
  <si>
    <t>Sum</t>
    <phoneticPr fontId="1" type="noConversion"/>
  </si>
  <si>
    <t>lower</t>
    <phoneticPr fontId="1" type="noConversion"/>
  </si>
  <si>
    <t>upper</t>
    <phoneticPr fontId="1" type="noConversion"/>
  </si>
  <si>
    <r>
      <t>TCID</t>
    </r>
    <r>
      <rPr>
        <b/>
        <vertAlign val="sub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>*</t>
    </r>
    <phoneticPr fontId="1" type="noConversion"/>
  </si>
  <si>
    <t>1 (Initial dilution)</t>
    <phoneticPr fontId="1" type="noConversion"/>
  </si>
  <si>
    <r>
      <t>logID</t>
    </r>
    <r>
      <rPr>
        <b/>
        <vertAlign val="subscript"/>
        <sz val="11"/>
        <color theme="1"/>
        <rFont val="Arial"/>
        <family val="2"/>
      </rPr>
      <t>50</t>
    </r>
    <phoneticPr fontId="1" type="noConversion"/>
  </si>
  <si>
    <t>p*(1-p)/n</t>
    <phoneticPr fontId="1" type="noConversion"/>
  </si>
  <si>
    <t>Infected rate (p)</t>
    <phoneticPr fontId="1" type="noConversion"/>
  </si>
  <si>
    <t>Total (n)</t>
    <phoneticPr fontId="1" type="noConversion"/>
  </si>
  <si>
    <t>Test unit</t>
    <phoneticPr fontId="1" type="noConversion"/>
  </si>
  <si>
    <t>Test unit</t>
    <phoneticPr fontId="1" type="noConversion"/>
  </si>
  <si>
    <t>95%CI of logID50</t>
    <phoneticPr fontId="1" type="noConversion"/>
  </si>
  <si>
    <r>
      <t>TCID</t>
    </r>
    <r>
      <rPr>
        <b/>
        <vertAlign val="sub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>*</t>
    </r>
    <phoneticPr fontId="1" type="noConversion"/>
  </si>
  <si>
    <r>
      <t>SElogLD</t>
    </r>
    <r>
      <rPr>
        <b/>
        <vertAlign val="subscript"/>
        <sz val="11"/>
        <color theme="1"/>
        <rFont val="Arial"/>
        <family val="2"/>
      </rPr>
      <t>50</t>
    </r>
    <phoneticPr fontId="1" type="noConversion"/>
  </si>
  <si>
    <r>
      <t>95%CI of TCID</t>
    </r>
    <r>
      <rPr>
        <b/>
        <vertAlign val="sub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>/mL</t>
    </r>
    <phoneticPr fontId="1" type="noConversion"/>
  </si>
  <si>
    <r>
      <t>Calculating 95% CIs of logID</t>
    </r>
    <r>
      <rPr>
        <b/>
        <vertAlign val="sub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 xml:space="preserve"> and TCID</t>
    </r>
    <r>
      <rPr>
        <b/>
        <vertAlign val="sub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>/mL</t>
    </r>
    <phoneticPr fontId="1" type="noConversion"/>
  </si>
  <si>
    <t>Improved Kärber method (Sun RY, 1963)</t>
    <phoneticPr fontId="1" type="noConversion"/>
  </si>
  <si>
    <t>Proportionate distance (PD)</t>
    <phoneticPr fontId="1" type="noConversion"/>
  </si>
  <si>
    <r>
      <t>Lei et al., On the calculation of TCID</t>
    </r>
    <r>
      <rPr>
        <vertAlign val="subscript"/>
        <sz val="14"/>
        <color rgb="FF000000"/>
        <rFont val="Arial"/>
        <family val="2"/>
      </rPr>
      <t>50</t>
    </r>
    <r>
      <rPr>
        <sz val="14"/>
        <color rgb="FF000000"/>
        <rFont val="Arial"/>
        <family val="2"/>
      </rPr>
      <t xml:space="preserve"> for quantitation of virus infectivity, Virologica Sinica, 2020</t>
    </r>
    <phoneticPr fontId="1" type="noConversion"/>
  </si>
  <si>
    <r>
      <t>Lei et al., On the calculation of TCID</t>
    </r>
    <r>
      <rPr>
        <b/>
        <vertAlign val="subscript"/>
        <sz val="12"/>
        <color rgb="FF000000"/>
        <rFont val="Arial"/>
        <family val="2"/>
      </rPr>
      <t>50</t>
    </r>
    <r>
      <rPr>
        <b/>
        <sz val="12"/>
        <color rgb="FF000000"/>
        <rFont val="Arial"/>
        <family val="2"/>
      </rPr>
      <t xml:space="preserve"> for quantitation of virus infectivity, Virologica Sinica, 2020</t>
    </r>
    <phoneticPr fontId="1" type="noConversion"/>
  </si>
  <si>
    <r>
      <t>* It could be writen as 10^(-logID</t>
    </r>
    <r>
      <rPr>
        <vertAlign val="subscript"/>
        <sz val="11"/>
        <color theme="1"/>
        <rFont val="Arial"/>
        <family val="2"/>
      </rPr>
      <t xml:space="preserve">50 </t>
    </r>
    <r>
      <rPr>
        <sz val="11"/>
        <color theme="1"/>
        <rFont val="Arial"/>
        <family val="2"/>
      </rPr>
      <t>- log(Inoculating volume)).</t>
    </r>
    <phoneticPr fontId="1" type="noConversion"/>
  </si>
  <si>
    <r>
      <t>* It could be writen as 10^(-logID</t>
    </r>
    <r>
      <rPr>
        <vertAlign val="subscript"/>
        <sz val="11"/>
        <color theme="1"/>
        <rFont val="Arial"/>
        <family val="2"/>
      </rPr>
      <t xml:space="preserve">50 </t>
    </r>
    <r>
      <rPr>
        <sz val="11"/>
        <color theme="1"/>
        <rFont val="Arial"/>
        <family val="2"/>
      </rPr>
      <t>- log(Inoculating volume)).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</si>
</sst>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0.E+00"/>
    <numFmt numFmtId="178" formatCode="####.000"/>
    <numFmt numFmtId="179" formatCode="0.00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vertAlign val="superscript"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8" tint="0.79998168889431442"/>
      <name val="Arial"/>
      <family val="2"/>
    </font>
    <font>
      <sz val="14"/>
      <color rgb="FF000000"/>
      <name val="Arial"/>
      <family val="2"/>
    </font>
    <font>
      <vertAlign val="subscript"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vertAlign val="subscript"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9" fillId="0" borderId="0" xfId="1" applyBorder="1"/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4" fillId="6" borderId="0" xfId="0" applyFont="1" applyFill="1" applyProtection="1">
      <alignment vertical="center"/>
      <protection locked="0"/>
    </xf>
    <xf numFmtId="0" fontId="5" fillId="6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2" fontId="5" fillId="3" borderId="0" xfId="0" applyNumberFormat="1" applyFont="1" applyFill="1" applyAlignment="1" applyProtection="1">
      <alignment horizontal="center" vertical="center"/>
      <protection locked="0"/>
    </xf>
    <xf numFmtId="176" fontId="7" fillId="3" borderId="0" xfId="0" applyNumberFormat="1" applyFont="1" applyFill="1" applyAlignment="1" applyProtection="1">
      <alignment horizontal="center" vertical="center"/>
      <protection locked="0"/>
    </xf>
    <xf numFmtId="176" fontId="5" fillId="3" borderId="0" xfId="0" applyNumberFormat="1" applyFont="1" applyFill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78" fontId="10" fillId="0" borderId="0" xfId="1" applyNumberFormat="1" applyFont="1" applyBorder="1" applyAlignment="1" applyProtection="1">
      <alignment horizontal="center" vertical="top"/>
      <protection locked="0"/>
    </xf>
    <xf numFmtId="177" fontId="5" fillId="3" borderId="0" xfId="0" applyNumberFormat="1" applyFont="1" applyFill="1" applyBorder="1" applyAlignment="1" applyProtection="1">
      <alignment horizontal="center" vertical="center"/>
      <protection locked="0"/>
    </xf>
    <xf numFmtId="177" fontId="5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11" fontId="5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alignment vertical="center"/>
      <protection locked="0"/>
    </xf>
    <xf numFmtId="179" fontId="5" fillId="3" borderId="0" xfId="0" applyNumberFormat="1" applyFont="1" applyFill="1" applyAlignment="1" applyProtection="1">
      <alignment horizontal="center" vertical="center"/>
      <protection locked="0"/>
    </xf>
    <xf numFmtId="11" fontId="5" fillId="3" borderId="0" xfId="0" applyNumberFormat="1" applyFont="1" applyFill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8" fontId="10" fillId="3" borderId="0" xfId="1" applyNumberFormat="1" applyFont="1" applyFill="1" applyBorder="1" applyAlignment="1" applyProtection="1">
      <alignment horizontal="right" vertical="top"/>
      <protection locked="0"/>
    </xf>
    <xf numFmtId="11" fontId="5" fillId="3" borderId="0" xfId="0" applyNumberFormat="1" applyFont="1" applyFill="1" applyBorder="1" applyProtection="1">
      <alignment vertical="center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7" fontId="15" fillId="3" borderId="0" xfId="0" applyNumberFormat="1" applyFont="1" applyFill="1" applyAlignment="1" applyProtection="1">
      <alignment horizontal="center" vertical="center"/>
      <protection locked="0"/>
    </xf>
    <xf numFmtId="177" fontId="8" fillId="3" borderId="0" xfId="0" applyNumberFormat="1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_Burleson" xfId="1"/>
  </cellStyles>
  <dxfs count="0"/>
  <tableStyles count="0" defaultTableStyle="TableStyleMedium2" defaultPivotStyle="PivotStyleLight16"/>
  <colors>
    <mruColors>
      <color rgb="FF0099CC"/>
      <color rgb="FF009999"/>
      <color rgb="FF006600"/>
      <color rgb="FF008080"/>
      <color rgb="FF003366"/>
      <color rgb="FF6600CC"/>
      <color rgb="FF0066FF"/>
      <color rgb="FF280AA6"/>
      <color rgb="FF0CC438"/>
      <color rgb="FF669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tabSelected="1" workbookViewId="0">
      <selection activeCell="B1" sqref="B1"/>
    </sheetView>
  </sheetViews>
  <sheetFormatPr defaultColWidth="9" defaultRowHeight="13.8" x14ac:dyDescent="0.25"/>
  <cols>
    <col min="1" max="1" width="6.109375" style="1" customWidth="1"/>
    <col min="2" max="2" width="16.6640625" style="1" customWidth="1"/>
    <col min="3" max="3" width="10.88671875" style="1" customWidth="1"/>
    <col min="4" max="5" width="8.88671875" style="1" customWidth="1"/>
    <col min="6" max="6" width="8.109375" style="1" customWidth="1"/>
    <col min="7" max="7" width="1" style="1" customWidth="1"/>
    <col min="8" max="10" width="8" style="1" customWidth="1"/>
    <col min="11" max="11" width="15.77734375" style="1" customWidth="1"/>
    <col min="12" max="12" width="9.33203125" style="1" customWidth="1"/>
    <col min="13" max="13" width="22.88671875" style="1" customWidth="1"/>
    <col min="14" max="14" width="9.109375" style="1" bestFit="1" customWidth="1"/>
    <col min="15" max="15" width="9.44140625" style="1" customWidth="1"/>
    <col min="16" max="17" width="8.33203125" style="1" customWidth="1"/>
    <col min="18" max="18" width="1.21875" style="1" customWidth="1"/>
    <col min="19" max="19" width="9.21875" style="1" customWidth="1"/>
    <col min="20" max="20" width="9.33203125" style="1" bestFit="1" customWidth="1"/>
    <col min="21" max="16384" width="9" style="1"/>
  </cols>
  <sheetData>
    <row r="1" spans="2:20" ht="21" x14ac:dyDescent="0.15">
      <c r="B1" s="4" t="s">
        <v>35</v>
      </c>
    </row>
    <row r="3" spans="2:20" ht="15.6" x14ac:dyDescent="0.25"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</row>
    <row r="4" spans="2:20" ht="6" customHeight="1" x14ac:dyDescent="0.1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</row>
    <row r="5" spans="2:20" ht="18.75" customHeight="1" x14ac:dyDescent="0.25">
      <c r="B5" s="62" t="s">
        <v>27</v>
      </c>
      <c r="C5" s="63" t="s">
        <v>7</v>
      </c>
      <c r="D5" s="64" t="s">
        <v>2</v>
      </c>
      <c r="E5" s="64"/>
      <c r="F5" s="64"/>
      <c r="G5" s="12"/>
      <c r="H5" s="64" t="s">
        <v>5</v>
      </c>
      <c r="I5" s="64"/>
      <c r="J5" s="65" t="s">
        <v>4</v>
      </c>
      <c r="K5" s="65" t="s">
        <v>34</v>
      </c>
      <c r="L5" s="62" t="s">
        <v>22</v>
      </c>
      <c r="M5" s="13" t="s">
        <v>20</v>
      </c>
      <c r="N5" s="8"/>
      <c r="O5" s="14"/>
      <c r="P5" s="14"/>
      <c r="Q5" s="14"/>
      <c r="R5" s="14"/>
      <c r="S5" s="8"/>
      <c r="T5" s="8"/>
    </row>
    <row r="6" spans="2:20" x14ac:dyDescent="0.25">
      <c r="B6" s="62"/>
      <c r="C6" s="63"/>
      <c r="D6" s="12" t="s">
        <v>1</v>
      </c>
      <c r="E6" s="12" t="s">
        <v>10</v>
      </c>
      <c r="F6" s="12" t="s">
        <v>3</v>
      </c>
      <c r="G6" s="12"/>
      <c r="H6" s="12" t="s">
        <v>1</v>
      </c>
      <c r="I6" s="12" t="s">
        <v>3</v>
      </c>
      <c r="J6" s="65"/>
      <c r="K6" s="65"/>
      <c r="L6" s="62"/>
      <c r="M6" s="13" t="s">
        <v>9</v>
      </c>
      <c r="N6" s="15"/>
      <c r="O6" s="16"/>
      <c r="P6" s="16"/>
      <c r="Q6" s="14"/>
      <c r="R6" s="14"/>
      <c r="S6" s="8"/>
      <c r="T6" s="8"/>
    </row>
    <row r="7" spans="2:20" ht="15" x14ac:dyDescent="0.15">
      <c r="B7" s="17" t="s">
        <v>21</v>
      </c>
      <c r="C7" s="18">
        <f>1/100000</f>
        <v>1.0000000000000001E-5</v>
      </c>
      <c r="D7" s="46">
        <v>5</v>
      </c>
      <c r="E7" s="35">
        <v>5</v>
      </c>
      <c r="F7" s="21">
        <f>IFERROR(E7-D7,"")</f>
        <v>0</v>
      </c>
      <c r="G7" s="22"/>
      <c r="H7" s="21">
        <f t="shared" ref="H7:H15" si="0">H8+D7</f>
        <v>9</v>
      </c>
      <c r="I7" s="21">
        <f>F7</f>
        <v>0</v>
      </c>
      <c r="J7" s="23">
        <f>H7/(H7+I7)</f>
        <v>1</v>
      </c>
      <c r="K7" s="24" t="str">
        <f>IF(AND(J7&gt;=0.5,J8&lt;0.5),(J7-0.5)/(J7-J8),"")</f>
        <v/>
      </c>
      <c r="L7" s="25" t="str">
        <f>IFERROR(LOG(C7)+K7*(-LOG10(C$17)),"")</f>
        <v/>
      </c>
      <c r="M7" s="26" t="str">
        <f>IFERROR(1/10^L7/C$18,"")</f>
        <v/>
      </c>
      <c r="N7" s="15"/>
      <c r="O7" s="27"/>
      <c r="P7" s="27"/>
      <c r="Q7" s="27"/>
      <c r="R7" s="27"/>
      <c r="S7" s="8"/>
      <c r="T7" s="8"/>
    </row>
    <row r="8" spans="2:20" ht="15" x14ac:dyDescent="0.15">
      <c r="B8" s="17">
        <v>2</v>
      </c>
      <c r="C8" s="28">
        <f>C7/C$17</f>
        <v>1.0000000000000002E-6</v>
      </c>
      <c r="D8" s="46">
        <v>3</v>
      </c>
      <c r="E8" s="35">
        <v>5</v>
      </c>
      <c r="F8" s="21">
        <f t="shared" ref="F8:F16" si="1">IFERROR(E8-D8,"")</f>
        <v>2</v>
      </c>
      <c r="G8" s="22"/>
      <c r="H8" s="21">
        <f t="shared" si="0"/>
        <v>4</v>
      </c>
      <c r="I8" s="21">
        <f>I7+F8</f>
        <v>2</v>
      </c>
      <c r="J8" s="23">
        <f t="shared" ref="J8:J16" si="2">H8/(H8+I8)</f>
        <v>0.66666666666666663</v>
      </c>
      <c r="K8" s="25">
        <f t="shared" ref="K8:K16" si="3">IF(AND(J8&gt;=0.5,J9&lt;0.5),(J8-0.5)/(J8-J9),"")</f>
        <v>0.31818181818181818</v>
      </c>
      <c r="L8" s="25">
        <f t="shared" ref="L8:L16" si="4">IFERROR(LOG(C8)+K8*(-LOG10(C$17)),"")</f>
        <v>-6.3181818181818183</v>
      </c>
      <c r="M8" s="29">
        <f t="shared" ref="M8:M16" si="5">IFERROR(1/10^L8/C$18,"")</f>
        <v>20805675.382171731</v>
      </c>
      <c r="N8" s="15"/>
      <c r="O8" s="16"/>
      <c r="P8" s="16"/>
      <c r="Q8" s="14"/>
      <c r="R8" s="14"/>
      <c r="S8" s="8"/>
      <c r="T8" s="8"/>
    </row>
    <row r="9" spans="2:20" ht="15" x14ac:dyDescent="0.15">
      <c r="B9" s="30">
        <f t="shared" ref="B9:B16" si="6">B8+1</f>
        <v>3</v>
      </c>
      <c r="C9" s="28">
        <f t="shared" ref="C9:C16" si="7">C8/C$17</f>
        <v>1.0000000000000002E-7</v>
      </c>
      <c r="D9" s="55">
        <v>1</v>
      </c>
      <c r="E9" s="35">
        <v>5</v>
      </c>
      <c r="F9" s="21">
        <f t="shared" si="1"/>
        <v>4</v>
      </c>
      <c r="G9" s="22"/>
      <c r="H9" s="32">
        <f t="shared" si="0"/>
        <v>1</v>
      </c>
      <c r="I9" s="32">
        <f t="shared" ref="I9:I16" si="8">I8+F9</f>
        <v>6</v>
      </c>
      <c r="J9" s="23">
        <f t="shared" si="2"/>
        <v>0.14285714285714285</v>
      </c>
      <c r="K9" s="25" t="str">
        <f t="shared" si="3"/>
        <v/>
      </c>
      <c r="L9" s="25" t="str">
        <f t="shared" si="4"/>
        <v/>
      </c>
      <c r="M9" s="26" t="str">
        <f t="shared" si="5"/>
        <v/>
      </c>
      <c r="N9" s="15"/>
      <c r="O9" s="16"/>
      <c r="P9" s="16"/>
      <c r="Q9" s="14"/>
      <c r="R9" s="14"/>
      <c r="S9" s="8"/>
      <c r="T9" s="8"/>
    </row>
    <row r="10" spans="2:20" ht="15" x14ac:dyDescent="0.15">
      <c r="B10" s="30">
        <f t="shared" si="6"/>
        <v>4</v>
      </c>
      <c r="C10" s="28">
        <f t="shared" si="7"/>
        <v>1.0000000000000002E-8</v>
      </c>
      <c r="D10" s="55">
        <v>0</v>
      </c>
      <c r="E10" s="35">
        <v>5</v>
      </c>
      <c r="F10" s="21">
        <f t="shared" si="1"/>
        <v>5</v>
      </c>
      <c r="G10" s="22"/>
      <c r="H10" s="32">
        <f t="shared" si="0"/>
        <v>0</v>
      </c>
      <c r="I10" s="32">
        <f t="shared" si="8"/>
        <v>11</v>
      </c>
      <c r="J10" s="23">
        <f t="shared" si="2"/>
        <v>0</v>
      </c>
      <c r="K10" s="25" t="str">
        <f t="shared" si="3"/>
        <v/>
      </c>
      <c r="L10" s="25" t="str">
        <f t="shared" si="4"/>
        <v/>
      </c>
      <c r="M10" s="26" t="str">
        <f t="shared" si="5"/>
        <v/>
      </c>
      <c r="N10" s="15"/>
      <c r="O10" s="16"/>
      <c r="P10" s="16"/>
      <c r="Q10" s="14"/>
      <c r="R10" s="14"/>
      <c r="S10" s="8"/>
      <c r="T10" s="8"/>
    </row>
    <row r="11" spans="2:20" ht="15" x14ac:dyDescent="0.15">
      <c r="B11" s="17">
        <f t="shared" si="6"/>
        <v>5</v>
      </c>
      <c r="C11" s="28">
        <f t="shared" si="7"/>
        <v>1.0000000000000003E-9</v>
      </c>
      <c r="D11" s="46"/>
      <c r="E11" s="35"/>
      <c r="F11" s="21">
        <f t="shared" si="1"/>
        <v>0</v>
      </c>
      <c r="G11" s="22"/>
      <c r="H11" s="21">
        <f t="shared" si="0"/>
        <v>0</v>
      </c>
      <c r="I11" s="21">
        <f t="shared" si="8"/>
        <v>11</v>
      </c>
      <c r="J11" s="23">
        <f t="shared" si="2"/>
        <v>0</v>
      </c>
      <c r="K11" s="25" t="str">
        <f t="shared" si="3"/>
        <v/>
      </c>
      <c r="L11" s="25" t="str">
        <f t="shared" si="4"/>
        <v/>
      </c>
      <c r="M11" s="26" t="str">
        <f t="shared" si="5"/>
        <v/>
      </c>
      <c r="N11" s="15"/>
      <c r="O11" s="16"/>
      <c r="P11" s="16"/>
      <c r="Q11" s="14"/>
      <c r="R11" s="14"/>
      <c r="S11" s="8"/>
      <c r="T11" s="8"/>
    </row>
    <row r="12" spans="2:20" ht="15" x14ac:dyDescent="0.15">
      <c r="B12" s="17">
        <f t="shared" si="6"/>
        <v>6</v>
      </c>
      <c r="C12" s="28">
        <f t="shared" si="7"/>
        <v>1.0000000000000003E-10</v>
      </c>
      <c r="D12" s="46"/>
      <c r="E12" s="35"/>
      <c r="F12" s="21">
        <f t="shared" si="1"/>
        <v>0</v>
      </c>
      <c r="G12" s="22"/>
      <c r="H12" s="21">
        <f t="shared" si="0"/>
        <v>0</v>
      </c>
      <c r="I12" s="21">
        <f t="shared" si="8"/>
        <v>11</v>
      </c>
      <c r="J12" s="23">
        <f t="shared" si="2"/>
        <v>0</v>
      </c>
      <c r="K12" s="25" t="str">
        <f t="shared" si="3"/>
        <v/>
      </c>
      <c r="L12" s="25" t="str">
        <f t="shared" si="4"/>
        <v/>
      </c>
      <c r="M12" s="26" t="str">
        <f t="shared" si="5"/>
        <v/>
      </c>
      <c r="N12" s="15"/>
      <c r="O12" s="16"/>
      <c r="P12" s="16"/>
      <c r="Q12" s="14"/>
      <c r="R12" s="14"/>
      <c r="S12" s="8"/>
      <c r="T12" s="8"/>
    </row>
    <row r="13" spans="2:20" ht="15" x14ac:dyDescent="0.15">
      <c r="B13" s="17">
        <f t="shared" si="6"/>
        <v>7</v>
      </c>
      <c r="C13" s="28">
        <f t="shared" si="7"/>
        <v>1.0000000000000003E-11</v>
      </c>
      <c r="D13" s="46"/>
      <c r="E13" s="35"/>
      <c r="F13" s="21">
        <f t="shared" si="1"/>
        <v>0</v>
      </c>
      <c r="G13" s="22"/>
      <c r="H13" s="21">
        <f t="shared" si="0"/>
        <v>0</v>
      </c>
      <c r="I13" s="21">
        <f t="shared" si="8"/>
        <v>11</v>
      </c>
      <c r="J13" s="23">
        <f t="shared" si="2"/>
        <v>0</v>
      </c>
      <c r="K13" s="25" t="str">
        <f t="shared" si="3"/>
        <v/>
      </c>
      <c r="L13" s="25" t="str">
        <f t="shared" si="4"/>
        <v/>
      </c>
      <c r="M13" s="26" t="str">
        <f t="shared" si="5"/>
        <v/>
      </c>
      <c r="N13" s="15"/>
      <c r="O13" s="16"/>
      <c r="P13" s="16"/>
      <c r="Q13" s="14"/>
      <c r="R13" s="14"/>
      <c r="S13" s="8"/>
      <c r="T13" s="8"/>
    </row>
    <row r="14" spans="2:20" ht="15" x14ac:dyDescent="0.15">
      <c r="B14" s="17">
        <f t="shared" si="6"/>
        <v>8</v>
      </c>
      <c r="C14" s="28">
        <f t="shared" si="7"/>
        <v>1.0000000000000002E-12</v>
      </c>
      <c r="D14" s="46"/>
      <c r="E14" s="35"/>
      <c r="F14" s="21">
        <f t="shared" si="1"/>
        <v>0</v>
      </c>
      <c r="G14" s="22"/>
      <c r="H14" s="21">
        <f t="shared" si="0"/>
        <v>0</v>
      </c>
      <c r="I14" s="21">
        <f t="shared" si="8"/>
        <v>11</v>
      </c>
      <c r="J14" s="23">
        <f t="shared" si="2"/>
        <v>0</v>
      </c>
      <c r="K14" s="25" t="str">
        <f t="shared" si="3"/>
        <v/>
      </c>
      <c r="L14" s="25" t="str">
        <f t="shared" si="4"/>
        <v/>
      </c>
      <c r="M14" s="26" t="str">
        <f t="shared" si="5"/>
        <v/>
      </c>
      <c r="N14" s="15"/>
      <c r="O14" s="16"/>
      <c r="P14" s="16"/>
      <c r="Q14" s="14"/>
      <c r="R14" s="14"/>
      <c r="S14" s="8"/>
      <c r="T14" s="8"/>
    </row>
    <row r="15" spans="2:20" ht="15" x14ac:dyDescent="0.15">
      <c r="B15" s="17">
        <f t="shared" si="6"/>
        <v>9</v>
      </c>
      <c r="C15" s="28">
        <f t="shared" si="7"/>
        <v>1.0000000000000002E-13</v>
      </c>
      <c r="D15" s="46"/>
      <c r="E15" s="35"/>
      <c r="F15" s="21">
        <f t="shared" si="1"/>
        <v>0</v>
      </c>
      <c r="G15" s="22"/>
      <c r="H15" s="21">
        <f t="shared" si="0"/>
        <v>0</v>
      </c>
      <c r="I15" s="21">
        <f t="shared" si="8"/>
        <v>11</v>
      </c>
      <c r="J15" s="23">
        <f t="shared" si="2"/>
        <v>0</v>
      </c>
      <c r="K15" s="25" t="str">
        <f t="shared" si="3"/>
        <v/>
      </c>
      <c r="L15" s="25" t="str">
        <f t="shared" si="4"/>
        <v/>
      </c>
      <c r="M15" s="26" t="str">
        <f t="shared" si="5"/>
        <v/>
      </c>
      <c r="N15" s="15"/>
      <c r="O15" s="16"/>
      <c r="P15" s="16"/>
      <c r="Q15" s="14"/>
      <c r="R15" s="14"/>
      <c r="S15" s="8"/>
      <c r="T15" s="8"/>
    </row>
    <row r="16" spans="2:20" ht="15" x14ac:dyDescent="0.15">
      <c r="B16" s="17">
        <f t="shared" si="6"/>
        <v>10</v>
      </c>
      <c r="C16" s="28">
        <f t="shared" si="7"/>
        <v>1.0000000000000002E-14</v>
      </c>
      <c r="D16" s="46"/>
      <c r="E16" s="35"/>
      <c r="F16" s="21">
        <f t="shared" si="1"/>
        <v>0</v>
      </c>
      <c r="G16" s="22"/>
      <c r="H16" s="21">
        <f>D16</f>
        <v>0</v>
      </c>
      <c r="I16" s="21">
        <f t="shared" si="8"/>
        <v>11</v>
      </c>
      <c r="J16" s="23">
        <f t="shared" si="2"/>
        <v>0</v>
      </c>
      <c r="K16" s="25" t="str">
        <f t="shared" si="3"/>
        <v/>
      </c>
      <c r="L16" s="25" t="str">
        <f t="shared" si="4"/>
        <v/>
      </c>
      <c r="M16" s="26" t="str">
        <f t="shared" si="5"/>
        <v/>
      </c>
      <c r="N16" s="15"/>
      <c r="O16" s="16"/>
      <c r="P16" s="16"/>
      <c r="Q16" s="14"/>
      <c r="R16" s="14"/>
      <c r="S16" s="8"/>
      <c r="T16" s="8"/>
    </row>
    <row r="17" spans="2:20" x14ac:dyDescent="0.25">
      <c r="B17" s="34" t="s">
        <v>6</v>
      </c>
      <c r="C17" s="35">
        <v>10</v>
      </c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15"/>
      <c r="O17" s="16"/>
      <c r="P17" s="16"/>
      <c r="Q17" s="14"/>
      <c r="R17" s="14"/>
      <c r="S17" s="8"/>
      <c r="T17" s="8"/>
    </row>
    <row r="18" spans="2:20" ht="57.75" customHeight="1" x14ac:dyDescent="0.15">
      <c r="B18" s="38" t="s">
        <v>11</v>
      </c>
      <c r="C18" s="35">
        <v>0.1</v>
      </c>
      <c r="D18" s="36"/>
      <c r="E18" s="36"/>
      <c r="F18" s="37"/>
      <c r="G18" s="37"/>
      <c r="H18" s="37"/>
      <c r="I18" s="37"/>
      <c r="J18" s="37"/>
      <c r="K18" s="37"/>
      <c r="L18" s="37"/>
      <c r="M18" s="39" t="s">
        <v>37</v>
      </c>
      <c r="N18" s="15"/>
      <c r="O18" s="16"/>
      <c r="P18" s="16"/>
      <c r="Q18" s="14"/>
      <c r="R18" s="14"/>
      <c r="S18" s="8"/>
      <c r="T18" s="8"/>
    </row>
    <row r="19" spans="2:20" ht="15" x14ac:dyDescent="0.1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15"/>
      <c r="O19" s="16"/>
      <c r="P19" s="16"/>
      <c r="Q19" s="14"/>
      <c r="R19" s="14"/>
      <c r="S19" s="8"/>
      <c r="T19" s="8"/>
    </row>
    <row r="20" spans="2:20" ht="15" x14ac:dyDescent="0.1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5"/>
      <c r="O20" s="16"/>
      <c r="P20" s="16"/>
      <c r="Q20" s="14"/>
      <c r="R20" s="14"/>
      <c r="S20" s="8"/>
      <c r="T20" s="8"/>
    </row>
    <row r="21" spans="2:20" ht="15.6" x14ac:dyDescent="0.25">
      <c r="B21" s="6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16"/>
      <c r="P21" s="16"/>
      <c r="Q21" s="14"/>
      <c r="R21" s="14"/>
      <c r="S21" s="8"/>
      <c r="T21" s="8"/>
    </row>
    <row r="22" spans="2:20" ht="6" customHeight="1" x14ac:dyDescent="0.1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</row>
    <row r="23" spans="2:20" ht="16.5" customHeight="1" x14ac:dyDescent="0.25">
      <c r="B23" s="58" t="s">
        <v>0</v>
      </c>
      <c r="C23" s="59" t="s">
        <v>7</v>
      </c>
      <c r="D23" s="60" t="s">
        <v>2</v>
      </c>
      <c r="E23" s="60"/>
      <c r="F23" s="60"/>
      <c r="G23" s="42"/>
      <c r="H23" s="60" t="s">
        <v>5</v>
      </c>
      <c r="I23" s="60"/>
      <c r="J23" s="61" t="s">
        <v>4</v>
      </c>
      <c r="K23" s="61" t="s">
        <v>12</v>
      </c>
      <c r="L23" s="58" t="s">
        <v>22</v>
      </c>
      <c r="M23" s="43" t="s">
        <v>29</v>
      </c>
      <c r="N23" s="15"/>
      <c r="O23" s="16"/>
      <c r="P23" s="44"/>
      <c r="Q23" s="14"/>
      <c r="R23" s="14"/>
      <c r="S23" s="8"/>
      <c r="T23" s="8"/>
    </row>
    <row r="24" spans="2:20" ht="15" x14ac:dyDescent="0.25">
      <c r="B24" s="58"/>
      <c r="C24" s="59"/>
      <c r="D24" s="42" t="s">
        <v>1</v>
      </c>
      <c r="E24" s="42" t="s">
        <v>10</v>
      </c>
      <c r="F24" s="45" t="s">
        <v>3</v>
      </c>
      <c r="G24" s="42"/>
      <c r="H24" s="42" t="s">
        <v>1</v>
      </c>
      <c r="I24" s="42" t="s">
        <v>3</v>
      </c>
      <c r="J24" s="61"/>
      <c r="K24" s="61"/>
      <c r="L24" s="58"/>
      <c r="M24" s="43" t="s">
        <v>9</v>
      </c>
      <c r="N24" s="15"/>
      <c r="O24" s="27"/>
      <c r="P24" s="27"/>
      <c r="Q24" s="27"/>
      <c r="R24" s="27"/>
      <c r="S24" s="8"/>
      <c r="T24" s="8"/>
    </row>
    <row r="25" spans="2:20" ht="15" x14ac:dyDescent="0.15">
      <c r="B25" s="17" t="s">
        <v>8</v>
      </c>
      <c r="C25" s="18">
        <f>1/100000</f>
        <v>1.0000000000000001E-5</v>
      </c>
      <c r="D25" s="46">
        <v>5</v>
      </c>
      <c r="E25" s="35">
        <v>5</v>
      </c>
      <c r="F25" s="21">
        <f>IFERROR(E25-D25,"")</f>
        <v>0</v>
      </c>
      <c r="G25" s="22"/>
      <c r="H25" s="21">
        <f t="shared" ref="H25:H33" si="9">H26+D25</f>
        <v>9</v>
      </c>
      <c r="I25" s="21">
        <f>F25</f>
        <v>0</v>
      </c>
      <c r="J25" s="23">
        <f>IFERROR(D25/E25,"")</f>
        <v>1</v>
      </c>
      <c r="K25" s="33">
        <f>IF(AND(J25=1,J26&lt;1),C25,"")</f>
        <v>1.0000000000000001E-5</v>
      </c>
      <c r="L25" s="25">
        <f>IF(K25="","",LOG(C25)+0.5-H25/E$25)</f>
        <v>-6.3</v>
      </c>
      <c r="M25" s="29">
        <f>IFERROR(1/10^L25/C$36,"")</f>
        <v>19952623.149688799</v>
      </c>
      <c r="N25" s="15"/>
      <c r="O25" s="15"/>
      <c r="P25" s="15"/>
      <c r="Q25" s="8"/>
      <c r="R25" s="8"/>
      <c r="S25" s="8"/>
      <c r="T25" s="8"/>
    </row>
    <row r="26" spans="2:20" x14ac:dyDescent="0.25">
      <c r="B26" s="17">
        <v>2</v>
      </c>
      <c r="C26" s="28">
        <f>C25/C$35</f>
        <v>1.0000000000000002E-6</v>
      </c>
      <c r="D26" s="46">
        <v>3</v>
      </c>
      <c r="E26" s="35">
        <v>5</v>
      </c>
      <c r="F26" s="21">
        <f t="shared" ref="F26:F34" si="10">IFERROR(E26-D26,"")</f>
        <v>2</v>
      </c>
      <c r="G26" s="22"/>
      <c r="H26" s="21">
        <f t="shared" si="9"/>
        <v>4</v>
      </c>
      <c r="I26" s="21">
        <f>I25+F26</f>
        <v>2</v>
      </c>
      <c r="J26" s="23">
        <f t="shared" ref="J26:J34" si="11">IFERROR(D26/E26,"")</f>
        <v>0.6</v>
      </c>
      <c r="K26" s="33" t="str">
        <f t="shared" ref="K26:K34" si="12">IF(AND(J26=1,J27&lt;1),C26,"")</f>
        <v/>
      </c>
      <c r="L26" s="25" t="str">
        <f t="shared" ref="L26:L34" si="13">IF(K26="","",LOG(C26)+0.5-H26/E$25)</f>
        <v/>
      </c>
      <c r="M26" s="57" t="str">
        <f t="shared" ref="M26:M34" si="14">IFERROR(1/10^L26/C$36,"")</f>
        <v/>
      </c>
      <c r="N26" s="15"/>
      <c r="O26" s="15"/>
      <c r="P26" s="15"/>
      <c r="Q26" s="8"/>
      <c r="R26" s="8"/>
      <c r="S26" s="8"/>
      <c r="T26" s="8"/>
    </row>
    <row r="27" spans="2:20" x14ac:dyDescent="0.25">
      <c r="B27" s="30">
        <f t="shared" ref="B27:B34" si="15">B26+1</f>
        <v>3</v>
      </c>
      <c r="C27" s="28">
        <f t="shared" ref="C27:C34" si="16">C26/C$35</f>
        <v>1.0000000000000002E-7</v>
      </c>
      <c r="D27" s="55">
        <v>1</v>
      </c>
      <c r="E27" s="35">
        <v>5</v>
      </c>
      <c r="F27" s="21">
        <f t="shared" si="10"/>
        <v>4</v>
      </c>
      <c r="G27" s="22"/>
      <c r="H27" s="32">
        <f t="shared" si="9"/>
        <v>1</v>
      </c>
      <c r="I27" s="32">
        <f t="shared" ref="I27:I34" si="17">I26+F27</f>
        <v>6</v>
      </c>
      <c r="J27" s="23">
        <f t="shared" si="11"/>
        <v>0.2</v>
      </c>
      <c r="K27" s="33" t="str">
        <f t="shared" si="12"/>
        <v/>
      </c>
      <c r="L27" s="25" t="str">
        <f t="shared" si="13"/>
        <v/>
      </c>
      <c r="M27" s="57" t="str">
        <f t="shared" si="14"/>
        <v/>
      </c>
      <c r="N27" s="15"/>
      <c r="O27" s="15"/>
      <c r="P27" s="15"/>
      <c r="Q27" s="8"/>
      <c r="R27" s="8"/>
      <c r="S27" s="8"/>
      <c r="T27" s="8"/>
    </row>
    <row r="28" spans="2:20" x14ac:dyDescent="0.25">
      <c r="B28" s="30">
        <f t="shared" si="15"/>
        <v>4</v>
      </c>
      <c r="C28" s="28">
        <f t="shared" si="16"/>
        <v>1.0000000000000002E-8</v>
      </c>
      <c r="D28" s="55">
        <v>0</v>
      </c>
      <c r="E28" s="35">
        <v>5</v>
      </c>
      <c r="F28" s="21">
        <f t="shared" si="10"/>
        <v>5</v>
      </c>
      <c r="G28" s="22"/>
      <c r="H28" s="32">
        <f t="shared" si="9"/>
        <v>0</v>
      </c>
      <c r="I28" s="32">
        <f t="shared" si="17"/>
        <v>11</v>
      </c>
      <c r="J28" s="23">
        <f t="shared" si="11"/>
        <v>0</v>
      </c>
      <c r="K28" s="33" t="str">
        <f t="shared" si="12"/>
        <v/>
      </c>
      <c r="L28" s="25" t="str">
        <f t="shared" si="13"/>
        <v/>
      </c>
      <c r="M28" s="57" t="str">
        <f t="shared" si="14"/>
        <v/>
      </c>
      <c r="N28" s="8"/>
      <c r="O28" s="8"/>
      <c r="P28" s="8"/>
      <c r="Q28" s="8"/>
      <c r="R28" s="8"/>
      <c r="S28" s="8"/>
      <c r="T28" s="8"/>
    </row>
    <row r="29" spans="2:20" x14ac:dyDescent="0.25">
      <c r="B29" s="17">
        <f t="shared" si="15"/>
        <v>5</v>
      </c>
      <c r="C29" s="28">
        <f t="shared" si="16"/>
        <v>1.0000000000000003E-9</v>
      </c>
      <c r="D29" s="46"/>
      <c r="E29" s="35"/>
      <c r="F29" s="21">
        <f t="shared" si="10"/>
        <v>0</v>
      </c>
      <c r="G29" s="22"/>
      <c r="H29" s="21">
        <f t="shared" si="9"/>
        <v>0</v>
      </c>
      <c r="I29" s="21">
        <f t="shared" si="17"/>
        <v>11</v>
      </c>
      <c r="J29" s="23" t="str">
        <f t="shared" si="11"/>
        <v/>
      </c>
      <c r="K29" s="33" t="str">
        <f t="shared" si="12"/>
        <v/>
      </c>
      <c r="L29" s="25" t="str">
        <f t="shared" si="13"/>
        <v/>
      </c>
      <c r="M29" s="57" t="str">
        <f t="shared" si="14"/>
        <v/>
      </c>
      <c r="N29" s="8"/>
      <c r="O29" s="8"/>
      <c r="P29" s="8"/>
      <c r="Q29" s="8"/>
      <c r="R29" s="8"/>
      <c r="S29" s="8"/>
      <c r="T29" s="8"/>
    </row>
    <row r="30" spans="2:20" x14ac:dyDescent="0.25">
      <c r="B30" s="17">
        <f t="shared" si="15"/>
        <v>6</v>
      </c>
      <c r="C30" s="28">
        <f t="shared" si="16"/>
        <v>1.0000000000000003E-10</v>
      </c>
      <c r="D30" s="46"/>
      <c r="E30" s="35"/>
      <c r="F30" s="21">
        <f t="shared" si="10"/>
        <v>0</v>
      </c>
      <c r="G30" s="22"/>
      <c r="H30" s="21">
        <f t="shared" si="9"/>
        <v>0</v>
      </c>
      <c r="I30" s="21">
        <f t="shared" si="17"/>
        <v>11</v>
      </c>
      <c r="J30" s="23" t="str">
        <f t="shared" si="11"/>
        <v/>
      </c>
      <c r="K30" s="33" t="str">
        <f t="shared" si="12"/>
        <v/>
      </c>
      <c r="L30" s="25" t="str">
        <f t="shared" si="13"/>
        <v/>
      </c>
      <c r="M30" s="57" t="str">
        <f t="shared" si="14"/>
        <v/>
      </c>
      <c r="N30" s="8"/>
      <c r="O30" s="8"/>
      <c r="P30" s="8"/>
      <c r="Q30" s="8"/>
      <c r="R30" s="8"/>
      <c r="S30" s="8"/>
      <c r="T30" s="8"/>
    </row>
    <row r="31" spans="2:20" x14ac:dyDescent="0.25">
      <c r="B31" s="17">
        <f t="shared" si="15"/>
        <v>7</v>
      </c>
      <c r="C31" s="28">
        <f t="shared" si="16"/>
        <v>1.0000000000000003E-11</v>
      </c>
      <c r="D31" s="46"/>
      <c r="E31" s="46"/>
      <c r="F31" s="21">
        <f t="shared" si="10"/>
        <v>0</v>
      </c>
      <c r="G31" s="22"/>
      <c r="H31" s="21">
        <f t="shared" si="9"/>
        <v>0</v>
      </c>
      <c r="I31" s="21">
        <f t="shared" si="17"/>
        <v>11</v>
      </c>
      <c r="J31" s="23" t="str">
        <f t="shared" si="11"/>
        <v/>
      </c>
      <c r="K31" s="33" t="str">
        <f t="shared" si="12"/>
        <v/>
      </c>
      <c r="L31" s="25" t="str">
        <f t="shared" si="13"/>
        <v/>
      </c>
      <c r="M31" s="57" t="str">
        <f t="shared" si="14"/>
        <v/>
      </c>
      <c r="N31" s="8"/>
      <c r="O31" s="8"/>
      <c r="P31" s="8"/>
      <c r="Q31" s="8"/>
      <c r="R31" s="8"/>
      <c r="S31" s="8"/>
      <c r="T31" s="8"/>
    </row>
    <row r="32" spans="2:20" x14ac:dyDescent="0.25">
      <c r="B32" s="17">
        <f t="shared" si="15"/>
        <v>8</v>
      </c>
      <c r="C32" s="28">
        <f t="shared" si="16"/>
        <v>1.0000000000000002E-12</v>
      </c>
      <c r="D32" s="46"/>
      <c r="E32" s="46"/>
      <c r="F32" s="21">
        <f t="shared" si="10"/>
        <v>0</v>
      </c>
      <c r="G32" s="22"/>
      <c r="H32" s="21">
        <f t="shared" si="9"/>
        <v>0</v>
      </c>
      <c r="I32" s="21">
        <f t="shared" si="17"/>
        <v>11</v>
      </c>
      <c r="J32" s="23" t="str">
        <f t="shared" si="11"/>
        <v/>
      </c>
      <c r="K32" s="33" t="str">
        <f t="shared" si="12"/>
        <v/>
      </c>
      <c r="L32" s="25" t="str">
        <f t="shared" si="13"/>
        <v/>
      </c>
      <c r="M32" s="57" t="str">
        <f t="shared" si="14"/>
        <v/>
      </c>
      <c r="N32" s="8"/>
      <c r="O32" s="8"/>
      <c r="P32" s="8"/>
      <c r="Q32" s="8"/>
      <c r="R32" s="8"/>
      <c r="S32" s="8"/>
      <c r="T32" s="8"/>
    </row>
    <row r="33" spans="2:21" x14ac:dyDescent="0.25">
      <c r="B33" s="17">
        <f t="shared" si="15"/>
        <v>9</v>
      </c>
      <c r="C33" s="28">
        <f t="shared" si="16"/>
        <v>1.0000000000000002E-13</v>
      </c>
      <c r="D33" s="46"/>
      <c r="E33" s="46"/>
      <c r="F33" s="21">
        <f t="shared" si="10"/>
        <v>0</v>
      </c>
      <c r="G33" s="22"/>
      <c r="H33" s="21">
        <f t="shared" si="9"/>
        <v>0</v>
      </c>
      <c r="I33" s="21">
        <f t="shared" si="17"/>
        <v>11</v>
      </c>
      <c r="J33" s="23" t="str">
        <f t="shared" si="11"/>
        <v/>
      </c>
      <c r="K33" s="33" t="str">
        <f t="shared" si="12"/>
        <v/>
      </c>
      <c r="L33" s="25" t="str">
        <f t="shared" si="13"/>
        <v/>
      </c>
      <c r="M33" s="57" t="str">
        <f t="shared" si="14"/>
        <v/>
      </c>
      <c r="N33" s="8"/>
      <c r="O33" s="8"/>
      <c r="P33" s="8"/>
      <c r="Q33" s="8"/>
      <c r="R33" s="8"/>
      <c r="S33" s="8"/>
      <c r="T33" s="8"/>
    </row>
    <row r="34" spans="2:21" x14ac:dyDescent="0.25">
      <c r="B34" s="17">
        <f t="shared" si="15"/>
        <v>10</v>
      </c>
      <c r="C34" s="28">
        <f t="shared" si="16"/>
        <v>1.0000000000000002E-14</v>
      </c>
      <c r="D34" s="46"/>
      <c r="E34" s="46"/>
      <c r="F34" s="21">
        <f t="shared" si="10"/>
        <v>0</v>
      </c>
      <c r="G34" s="22"/>
      <c r="H34" s="21">
        <f>D34</f>
        <v>0</v>
      </c>
      <c r="I34" s="21">
        <f t="shared" si="17"/>
        <v>11</v>
      </c>
      <c r="J34" s="23" t="str">
        <f t="shared" si="11"/>
        <v/>
      </c>
      <c r="K34" s="33" t="str">
        <f t="shared" si="12"/>
        <v/>
      </c>
      <c r="L34" s="25" t="str">
        <f t="shared" si="13"/>
        <v/>
      </c>
      <c r="M34" s="57" t="str">
        <f t="shared" si="14"/>
        <v/>
      </c>
      <c r="N34" s="8"/>
      <c r="O34" s="8"/>
      <c r="P34" s="8"/>
      <c r="Q34" s="8"/>
      <c r="R34" s="8"/>
      <c r="S34" s="8"/>
      <c r="T34" s="8"/>
    </row>
    <row r="35" spans="2:21" x14ac:dyDescent="0.25">
      <c r="B35" s="34" t="s">
        <v>6</v>
      </c>
      <c r="C35" s="35">
        <v>10</v>
      </c>
      <c r="D35" s="36"/>
      <c r="E35" s="36"/>
      <c r="F35" s="36"/>
      <c r="G35" s="36"/>
      <c r="H35" s="36"/>
      <c r="I35" s="36"/>
      <c r="J35" s="37"/>
      <c r="K35" s="37"/>
      <c r="L35" s="37"/>
      <c r="M35" s="26"/>
      <c r="N35" s="8"/>
      <c r="O35" s="8"/>
      <c r="P35" s="8"/>
      <c r="Q35" s="8"/>
      <c r="R35" s="8"/>
      <c r="S35" s="8"/>
      <c r="T35" s="8"/>
    </row>
    <row r="36" spans="2:21" ht="52.5" customHeight="1" x14ac:dyDescent="0.25">
      <c r="B36" s="38" t="s">
        <v>11</v>
      </c>
      <c r="C36" s="46">
        <v>0.1</v>
      </c>
      <c r="D36" s="36"/>
      <c r="E36" s="36"/>
      <c r="F36" s="37"/>
      <c r="G36" s="37"/>
      <c r="H36" s="37"/>
      <c r="I36" s="37"/>
      <c r="J36" s="37"/>
      <c r="K36" s="37"/>
      <c r="L36" s="37"/>
      <c r="M36" s="39" t="s">
        <v>37</v>
      </c>
      <c r="N36" s="8"/>
      <c r="O36" s="8"/>
      <c r="P36" s="8"/>
      <c r="Q36" s="8"/>
      <c r="R36" s="8"/>
      <c r="S36" s="8"/>
      <c r="T36" s="8"/>
    </row>
    <row r="37" spans="2:2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1" x14ac:dyDescent="0.25">
      <c r="B38" s="8"/>
      <c r="C38" s="8"/>
      <c r="D38" s="8"/>
      <c r="E38" s="8"/>
      <c r="F38" s="8"/>
      <c r="G38" s="8"/>
      <c r="H38" s="8"/>
      <c r="I38" s="8"/>
      <c r="J38" s="8"/>
      <c r="K38" s="40"/>
      <c r="L38" s="8"/>
      <c r="M38" s="8"/>
      <c r="N38" s="8"/>
      <c r="O38" s="8"/>
      <c r="P38" s="8"/>
      <c r="Q38" s="8"/>
      <c r="R38" s="8"/>
      <c r="S38" s="8"/>
      <c r="T38" s="8"/>
    </row>
    <row r="39" spans="2:21" ht="15.6" x14ac:dyDescent="0.25">
      <c r="B39" s="6" t="s">
        <v>33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  <c r="O39" s="7"/>
      <c r="P39" s="7"/>
      <c r="Q39" s="7"/>
      <c r="R39" s="7"/>
      <c r="S39" s="7"/>
      <c r="T39" s="7"/>
    </row>
    <row r="40" spans="2:21" ht="6" customHeight="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1"/>
      <c r="P40" s="11"/>
      <c r="Q40" s="11"/>
      <c r="R40" s="11"/>
      <c r="S40" s="11"/>
      <c r="T40" s="11"/>
    </row>
    <row r="41" spans="2:21" ht="16.2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0" t="s">
        <v>32</v>
      </c>
      <c r="O41" s="66"/>
      <c r="P41" s="66"/>
      <c r="Q41" s="66"/>
      <c r="R41" s="66"/>
      <c r="S41" s="66"/>
      <c r="T41" s="66"/>
    </row>
    <row r="42" spans="2:21" ht="16.2" x14ac:dyDescent="0.25">
      <c r="B42" s="58" t="s">
        <v>0</v>
      </c>
      <c r="C42" s="59" t="s">
        <v>7</v>
      </c>
      <c r="D42" s="60" t="s">
        <v>2</v>
      </c>
      <c r="E42" s="60"/>
      <c r="F42" s="60"/>
      <c r="G42" s="42"/>
      <c r="H42" s="60" t="s">
        <v>5</v>
      </c>
      <c r="I42" s="60"/>
      <c r="J42" s="61" t="s">
        <v>24</v>
      </c>
      <c r="K42" s="61" t="s">
        <v>16</v>
      </c>
      <c r="L42" s="58" t="s">
        <v>22</v>
      </c>
      <c r="M42" s="43" t="s">
        <v>29</v>
      </c>
      <c r="N42" s="67" t="s">
        <v>23</v>
      </c>
      <c r="O42" s="67" t="s">
        <v>30</v>
      </c>
      <c r="P42" s="68" t="s">
        <v>28</v>
      </c>
      <c r="Q42" s="68"/>
      <c r="R42" s="42"/>
      <c r="S42" s="68" t="s">
        <v>31</v>
      </c>
      <c r="T42" s="68"/>
    </row>
    <row r="43" spans="2:21" x14ac:dyDescent="0.25">
      <c r="B43" s="58"/>
      <c r="C43" s="59"/>
      <c r="D43" s="42" t="s">
        <v>1</v>
      </c>
      <c r="E43" s="42" t="s">
        <v>25</v>
      </c>
      <c r="F43" s="45" t="s">
        <v>3</v>
      </c>
      <c r="G43" s="42"/>
      <c r="H43" s="42" t="s">
        <v>1</v>
      </c>
      <c r="I43" s="42" t="s">
        <v>3</v>
      </c>
      <c r="J43" s="61"/>
      <c r="K43" s="61"/>
      <c r="L43" s="58"/>
      <c r="M43" s="43" t="s">
        <v>9</v>
      </c>
      <c r="N43" s="58"/>
      <c r="O43" s="58"/>
      <c r="P43" s="43" t="s">
        <v>18</v>
      </c>
      <c r="Q43" s="43" t="s">
        <v>19</v>
      </c>
      <c r="R43" s="43"/>
      <c r="S43" s="43" t="s">
        <v>18</v>
      </c>
      <c r="T43" s="43" t="s">
        <v>19</v>
      </c>
    </row>
    <row r="44" spans="2:21" x14ac:dyDescent="0.25">
      <c r="B44" s="17" t="s">
        <v>8</v>
      </c>
      <c r="C44" s="18">
        <f>1/100000</f>
        <v>1.0000000000000001E-5</v>
      </c>
      <c r="D44" s="46">
        <v>5</v>
      </c>
      <c r="E44" s="35">
        <v>5</v>
      </c>
      <c r="F44" s="21">
        <f>IFERROR(E44-D44,"")</f>
        <v>0</v>
      </c>
      <c r="G44" s="22"/>
      <c r="H44" s="21">
        <f t="shared" ref="H44:H52" si="18">H45+D44</f>
        <v>9</v>
      </c>
      <c r="I44" s="21">
        <f>F44</f>
        <v>0</v>
      </c>
      <c r="J44" s="23">
        <f>IFERROR(D44/E44,"")</f>
        <v>1</v>
      </c>
      <c r="K44" s="48">
        <f>LOG10(C44)</f>
        <v>-5</v>
      </c>
      <c r="L44" s="25">
        <f>K44-LOG10(C54)*(J55-0.5)</f>
        <v>-6.3</v>
      </c>
      <c r="M44" s="33">
        <f>IFERROR(1/10^L44/C$55,"")</f>
        <v>19952623.149688799</v>
      </c>
      <c r="N44" s="25">
        <f>J44*(1-J44)/E44</f>
        <v>0</v>
      </c>
      <c r="O44" s="25">
        <f>LOG10(C54)*SQRT(N55)</f>
        <v>0.28284271247461906</v>
      </c>
      <c r="P44" s="48">
        <f>L44-1.96*O44</f>
        <v>-6.8543717164502533</v>
      </c>
      <c r="Q44" s="48">
        <f>L44+1.96*O44</f>
        <v>-5.7456282835497463</v>
      </c>
      <c r="R44" s="48"/>
      <c r="S44" s="49">
        <f>1/(10^Q44)/C$55</f>
        <v>5567090.5280334391</v>
      </c>
      <c r="T44" s="49">
        <f>1/(10^P44)/C$55</f>
        <v>71510813.15254423</v>
      </c>
    </row>
    <row r="45" spans="2:21" x14ac:dyDescent="0.25">
      <c r="B45" s="17">
        <v>2</v>
      </c>
      <c r="C45" s="50">
        <f>C44/C$35</f>
        <v>1.0000000000000002E-6</v>
      </c>
      <c r="D45" s="46">
        <v>3</v>
      </c>
      <c r="E45" s="35">
        <v>5</v>
      </c>
      <c r="F45" s="21">
        <f t="shared" ref="F45:F53" si="19">IFERROR(E45-D45,"")</f>
        <v>2</v>
      </c>
      <c r="G45" s="22"/>
      <c r="H45" s="21">
        <f t="shared" si="18"/>
        <v>4</v>
      </c>
      <c r="I45" s="21">
        <f>I44+F45</f>
        <v>2</v>
      </c>
      <c r="J45" s="23">
        <f t="shared" ref="J45:J53" si="20">IFERROR(D45/E45,"")</f>
        <v>0.6</v>
      </c>
      <c r="K45" s="24"/>
      <c r="L45" s="25"/>
      <c r="M45" s="26"/>
      <c r="N45" s="25">
        <f t="shared" ref="N45:N47" si="21">J45*(1-J45)/E45</f>
        <v>4.8000000000000001E-2</v>
      </c>
      <c r="O45" s="37"/>
      <c r="P45" s="37"/>
      <c r="Q45" s="37"/>
      <c r="R45" s="37"/>
      <c r="S45" s="37"/>
      <c r="T45" s="37"/>
    </row>
    <row r="46" spans="2:21" x14ac:dyDescent="0.25">
      <c r="B46" s="30">
        <f t="shared" ref="B46:B53" si="22">B45+1</f>
        <v>3</v>
      </c>
      <c r="C46" s="50">
        <f t="shared" ref="C46:C53" si="23">C45/C$35</f>
        <v>1.0000000000000002E-7</v>
      </c>
      <c r="D46" s="55">
        <v>1</v>
      </c>
      <c r="E46" s="35">
        <v>5</v>
      </c>
      <c r="F46" s="21">
        <f t="shared" si="19"/>
        <v>4</v>
      </c>
      <c r="G46" s="22"/>
      <c r="H46" s="32">
        <f t="shared" si="18"/>
        <v>1</v>
      </c>
      <c r="I46" s="32">
        <f t="shared" ref="I46:I53" si="24">I45+F46</f>
        <v>6</v>
      </c>
      <c r="J46" s="23">
        <f t="shared" si="20"/>
        <v>0.2</v>
      </c>
      <c r="K46" s="24"/>
      <c r="L46" s="25"/>
      <c r="M46" s="26"/>
      <c r="N46" s="25">
        <f t="shared" si="21"/>
        <v>3.2000000000000008E-2</v>
      </c>
      <c r="O46" s="37"/>
      <c r="P46" s="37"/>
      <c r="Q46" s="37"/>
      <c r="R46" s="37"/>
      <c r="S46" s="37"/>
      <c r="T46" s="37"/>
    </row>
    <row r="47" spans="2:21" ht="15" x14ac:dyDescent="0.25">
      <c r="B47" s="30">
        <f t="shared" si="22"/>
        <v>4</v>
      </c>
      <c r="C47" s="50">
        <f t="shared" si="23"/>
        <v>1.0000000000000002E-8</v>
      </c>
      <c r="D47" s="55">
        <v>0</v>
      </c>
      <c r="E47" s="35">
        <v>5</v>
      </c>
      <c r="F47" s="21">
        <f t="shared" si="19"/>
        <v>5</v>
      </c>
      <c r="G47" s="22"/>
      <c r="H47" s="32">
        <f t="shared" si="18"/>
        <v>0</v>
      </c>
      <c r="I47" s="32">
        <f t="shared" si="24"/>
        <v>11</v>
      </c>
      <c r="J47" s="23">
        <f t="shared" si="20"/>
        <v>0</v>
      </c>
      <c r="K47" s="24"/>
      <c r="L47" s="25"/>
      <c r="M47" s="26"/>
      <c r="N47" s="25">
        <f t="shared" si="21"/>
        <v>0</v>
      </c>
      <c r="O47" s="37"/>
      <c r="P47" s="37"/>
      <c r="Q47" s="37"/>
      <c r="R47" s="37"/>
      <c r="S47" s="51"/>
      <c r="T47" s="51"/>
      <c r="U47" s="3"/>
    </row>
    <row r="48" spans="2:21" x14ac:dyDescent="0.25">
      <c r="B48" s="17">
        <f t="shared" si="22"/>
        <v>5</v>
      </c>
      <c r="C48" s="50">
        <f t="shared" si="23"/>
        <v>1.0000000000000003E-9</v>
      </c>
      <c r="D48" s="46"/>
      <c r="E48" s="35"/>
      <c r="F48" s="21">
        <f t="shared" si="19"/>
        <v>0</v>
      </c>
      <c r="G48" s="22"/>
      <c r="H48" s="21">
        <f t="shared" si="18"/>
        <v>0</v>
      </c>
      <c r="I48" s="21">
        <f t="shared" si="24"/>
        <v>11</v>
      </c>
      <c r="J48" s="23" t="str">
        <f t="shared" si="20"/>
        <v/>
      </c>
      <c r="K48" s="24"/>
      <c r="L48" s="25"/>
      <c r="M48" s="26"/>
      <c r="N48" s="25" t="str">
        <f>IFERROR(J48*(1-J48)/E48,"")</f>
        <v/>
      </c>
      <c r="O48" s="37"/>
      <c r="P48" s="37"/>
      <c r="Q48" s="37"/>
      <c r="R48" s="37"/>
      <c r="S48" s="36"/>
      <c r="T48" s="36"/>
      <c r="U48" s="2"/>
    </row>
    <row r="49" spans="2:21" x14ac:dyDescent="0.25">
      <c r="B49" s="17">
        <f t="shared" si="22"/>
        <v>6</v>
      </c>
      <c r="C49" s="50">
        <f t="shared" si="23"/>
        <v>1.0000000000000003E-10</v>
      </c>
      <c r="D49" s="46"/>
      <c r="E49" s="35"/>
      <c r="F49" s="21">
        <f t="shared" si="19"/>
        <v>0</v>
      </c>
      <c r="G49" s="22"/>
      <c r="H49" s="21">
        <f t="shared" si="18"/>
        <v>0</v>
      </c>
      <c r="I49" s="21">
        <f t="shared" si="24"/>
        <v>11</v>
      </c>
      <c r="J49" s="23" t="str">
        <f t="shared" si="20"/>
        <v/>
      </c>
      <c r="K49" s="24"/>
      <c r="L49" s="25"/>
      <c r="M49" s="26"/>
      <c r="N49" s="25" t="str">
        <f t="shared" ref="N49:N53" si="25">IFERROR(J49*(1-J49)/E49,"")</f>
        <v/>
      </c>
      <c r="O49" s="37"/>
      <c r="P49" s="37"/>
      <c r="Q49" s="37"/>
      <c r="R49" s="37"/>
      <c r="S49" s="52"/>
      <c r="T49" s="52"/>
      <c r="U49" s="2"/>
    </row>
    <row r="50" spans="2:21" ht="18.600000000000001" x14ac:dyDescent="0.25">
      <c r="B50" s="17">
        <f t="shared" si="22"/>
        <v>7</v>
      </c>
      <c r="C50" s="50">
        <f t="shared" si="23"/>
        <v>1.0000000000000003E-11</v>
      </c>
      <c r="D50" s="46"/>
      <c r="E50" s="46"/>
      <c r="F50" s="21">
        <f t="shared" si="19"/>
        <v>0</v>
      </c>
      <c r="G50" s="22"/>
      <c r="H50" s="21">
        <f t="shared" si="18"/>
        <v>0</v>
      </c>
      <c r="I50" s="21">
        <f t="shared" si="24"/>
        <v>11</v>
      </c>
      <c r="J50" s="23" t="str">
        <f t="shared" si="20"/>
        <v/>
      </c>
      <c r="K50" s="24"/>
      <c r="L50" s="25"/>
      <c r="M50" s="26"/>
      <c r="N50" s="25" t="str">
        <f t="shared" si="25"/>
        <v/>
      </c>
      <c r="O50" s="37"/>
      <c r="P50" s="37"/>
      <c r="Q50" s="37"/>
      <c r="R50" s="37"/>
      <c r="S50" s="53"/>
      <c r="T50" s="53"/>
      <c r="U50" s="2"/>
    </row>
    <row r="51" spans="2:21" x14ac:dyDescent="0.25">
      <c r="B51" s="17">
        <f t="shared" si="22"/>
        <v>8</v>
      </c>
      <c r="C51" s="50">
        <f t="shared" si="23"/>
        <v>1.0000000000000002E-12</v>
      </c>
      <c r="D51" s="46"/>
      <c r="E51" s="46"/>
      <c r="F51" s="21">
        <f t="shared" si="19"/>
        <v>0</v>
      </c>
      <c r="G51" s="22"/>
      <c r="H51" s="21">
        <f t="shared" si="18"/>
        <v>0</v>
      </c>
      <c r="I51" s="21">
        <f t="shared" si="24"/>
        <v>11</v>
      </c>
      <c r="J51" s="23" t="str">
        <f t="shared" si="20"/>
        <v/>
      </c>
      <c r="K51" s="24"/>
      <c r="L51" s="25"/>
      <c r="M51" s="26"/>
      <c r="N51" s="25" t="str">
        <f t="shared" si="25"/>
        <v/>
      </c>
      <c r="O51" s="37"/>
      <c r="P51" s="37"/>
      <c r="Q51" s="37"/>
      <c r="R51" s="37"/>
      <c r="S51" s="36"/>
      <c r="T51" s="36"/>
      <c r="U51" s="2"/>
    </row>
    <row r="52" spans="2:21" x14ac:dyDescent="0.25">
      <c r="B52" s="17">
        <f t="shared" si="22"/>
        <v>9</v>
      </c>
      <c r="C52" s="50">
        <f t="shared" si="23"/>
        <v>1.0000000000000002E-13</v>
      </c>
      <c r="D52" s="46"/>
      <c r="E52" s="46"/>
      <c r="F52" s="21">
        <f t="shared" si="19"/>
        <v>0</v>
      </c>
      <c r="G52" s="22"/>
      <c r="H52" s="21">
        <f t="shared" si="18"/>
        <v>0</v>
      </c>
      <c r="I52" s="21">
        <f t="shared" si="24"/>
        <v>11</v>
      </c>
      <c r="J52" s="23" t="str">
        <f t="shared" si="20"/>
        <v/>
      </c>
      <c r="K52" s="24"/>
      <c r="L52" s="25"/>
      <c r="M52" s="26"/>
      <c r="N52" s="25" t="str">
        <f t="shared" si="25"/>
        <v/>
      </c>
      <c r="O52" s="37"/>
      <c r="P52" s="37"/>
      <c r="Q52" s="37"/>
      <c r="R52" s="37"/>
      <c r="S52" s="37"/>
      <c r="T52" s="37"/>
    </row>
    <row r="53" spans="2:21" x14ac:dyDescent="0.25">
      <c r="B53" s="17">
        <f t="shared" si="22"/>
        <v>10</v>
      </c>
      <c r="C53" s="50">
        <f t="shared" si="23"/>
        <v>1.0000000000000002E-14</v>
      </c>
      <c r="D53" s="46"/>
      <c r="E53" s="46"/>
      <c r="F53" s="21">
        <f t="shared" si="19"/>
        <v>0</v>
      </c>
      <c r="G53" s="22"/>
      <c r="H53" s="21">
        <f>D53</f>
        <v>0</v>
      </c>
      <c r="I53" s="21">
        <f t="shared" si="24"/>
        <v>11</v>
      </c>
      <c r="J53" s="23" t="str">
        <f t="shared" si="20"/>
        <v/>
      </c>
      <c r="K53" s="24"/>
      <c r="L53" s="25"/>
      <c r="M53" s="26"/>
      <c r="N53" s="25" t="str">
        <f t="shared" si="25"/>
        <v/>
      </c>
      <c r="O53" s="37"/>
      <c r="P53" s="37"/>
      <c r="Q53" s="37"/>
      <c r="R53" s="37"/>
      <c r="S53" s="37"/>
      <c r="T53" s="37"/>
    </row>
    <row r="54" spans="2:21" x14ac:dyDescent="0.25">
      <c r="B54" s="34" t="s">
        <v>6</v>
      </c>
      <c r="C54" s="35">
        <v>10</v>
      </c>
      <c r="D54" s="36"/>
      <c r="E54" s="36"/>
      <c r="F54" s="36"/>
      <c r="G54" s="36"/>
      <c r="H54" s="36"/>
      <c r="I54" s="36"/>
      <c r="J54" s="54" t="s">
        <v>15</v>
      </c>
      <c r="K54" s="37"/>
      <c r="L54" s="37"/>
      <c r="M54" s="37"/>
      <c r="N54" s="54" t="s">
        <v>17</v>
      </c>
      <c r="O54" s="37"/>
      <c r="P54" s="37"/>
      <c r="Q54" s="37"/>
      <c r="R54" s="37"/>
      <c r="S54" s="37"/>
      <c r="T54" s="37"/>
    </row>
    <row r="55" spans="2:21" ht="43.8" x14ac:dyDescent="0.25">
      <c r="B55" s="38" t="s">
        <v>11</v>
      </c>
      <c r="C55" s="46">
        <v>0.1</v>
      </c>
      <c r="D55" s="36"/>
      <c r="E55" s="36"/>
      <c r="F55" s="37"/>
      <c r="G55" s="37"/>
      <c r="H55" s="37"/>
      <c r="I55" s="37"/>
      <c r="J55" s="23">
        <f>SUM(J44:J53)</f>
        <v>1.8</v>
      </c>
      <c r="K55" s="37"/>
      <c r="L55" s="37"/>
      <c r="M55" s="39" t="s">
        <v>37</v>
      </c>
      <c r="N55" s="25">
        <f>SUM(N44:N53)</f>
        <v>8.0000000000000016E-2</v>
      </c>
      <c r="O55" s="37"/>
      <c r="P55" s="37"/>
      <c r="Q55" s="37"/>
      <c r="R55" s="37"/>
      <c r="S55" s="37"/>
      <c r="T55" s="37"/>
    </row>
  </sheetData>
  <sheetProtection password="8766" sheet="1" objects="1" scenarios="1"/>
  <mergeCells count="26">
    <mergeCell ref="N41:T41"/>
    <mergeCell ref="N42:N43"/>
    <mergeCell ref="O42:O43"/>
    <mergeCell ref="J23:J24"/>
    <mergeCell ref="K23:K24"/>
    <mergeCell ref="L23:L24"/>
    <mergeCell ref="K42:K43"/>
    <mergeCell ref="L42:L43"/>
    <mergeCell ref="S42:T42"/>
    <mergeCell ref="P42:Q42"/>
    <mergeCell ref="B23:B24"/>
    <mergeCell ref="C23:C24"/>
    <mergeCell ref="D23:F23"/>
    <mergeCell ref="H23:I23"/>
    <mergeCell ref="K5:K6"/>
    <mergeCell ref="L5:L6"/>
    <mergeCell ref="C5:C6"/>
    <mergeCell ref="B5:B6"/>
    <mergeCell ref="D5:F5"/>
    <mergeCell ref="H5:I5"/>
    <mergeCell ref="J5:J6"/>
    <mergeCell ref="B42:B43"/>
    <mergeCell ref="C42:C43"/>
    <mergeCell ref="D42:F42"/>
    <mergeCell ref="H42:I42"/>
    <mergeCell ref="J42:J4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workbookViewId="0">
      <selection activeCell="M55" sqref="M55"/>
    </sheetView>
  </sheetViews>
  <sheetFormatPr defaultColWidth="9" defaultRowHeight="13.8" x14ac:dyDescent="0.25"/>
  <cols>
    <col min="1" max="1" width="6.109375" style="1" customWidth="1"/>
    <col min="2" max="2" width="16.6640625" style="1" customWidth="1"/>
    <col min="3" max="3" width="10.88671875" style="1" customWidth="1"/>
    <col min="4" max="5" width="8.88671875" style="1" customWidth="1"/>
    <col min="6" max="6" width="8.109375" style="1" customWidth="1"/>
    <col min="7" max="7" width="1" style="1" customWidth="1"/>
    <col min="8" max="10" width="8" style="1" customWidth="1"/>
    <col min="11" max="11" width="15.77734375" style="1" customWidth="1"/>
    <col min="12" max="12" width="9.33203125" style="1" customWidth="1"/>
    <col min="13" max="13" width="22.88671875" style="1" customWidth="1"/>
    <col min="14" max="14" width="9.109375" style="1" bestFit="1" customWidth="1"/>
    <col min="15" max="15" width="9.44140625" style="1" customWidth="1"/>
    <col min="16" max="17" width="8.33203125" style="1" customWidth="1"/>
    <col min="18" max="18" width="1.21875" style="1" customWidth="1"/>
    <col min="19" max="19" width="9.21875" style="1" customWidth="1"/>
    <col min="20" max="20" width="9.33203125" style="1" bestFit="1" customWidth="1"/>
    <col min="21" max="16384" width="9" style="1"/>
  </cols>
  <sheetData>
    <row r="1" spans="2:20" ht="21" x14ac:dyDescent="0.15">
      <c r="B1" s="4" t="s">
        <v>35</v>
      </c>
    </row>
    <row r="3" spans="2:20" ht="15.6" x14ac:dyDescent="0.25"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</row>
    <row r="4" spans="2:20" ht="6" customHeight="1" x14ac:dyDescent="0.1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</row>
    <row r="5" spans="2:20" ht="18.75" customHeight="1" x14ac:dyDescent="0.25">
      <c r="B5" s="62" t="s">
        <v>26</v>
      </c>
      <c r="C5" s="63" t="s">
        <v>7</v>
      </c>
      <c r="D5" s="64" t="s">
        <v>2</v>
      </c>
      <c r="E5" s="64"/>
      <c r="F5" s="64"/>
      <c r="G5" s="12"/>
      <c r="H5" s="64" t="s">
        <v>5</v>
      </c>
      <c r="I5" s="64"/>
      <c r="J5" s="65" t="s">
        <v>4</v>
      </c>
      <c r="K5" s="65" t="s">
        <v>34</v>
      </c>
      <c r="L5" s="62" t="s">
        <v>22</v>
      </c>
      <c r="M5" s="13" t="s">
        <v>20</v>
      </c>
      <c r="N5" s="8"/>
      <c r="O5" s="14"/>
      <c r="P5" s="14"/>
      <c r="Q5" s="14"/>
      <c r="R5" s="14"/>
      <c r="S5" s="8"/>
      <c r="T5" s="8"/>
    </row>
    <row r="6" spans="2:20" x14ac:dyDescent="0.25">
      <c r="B6" s="62"/>
      <c r="C6" s="63"/>
      <c r="D6" s="12" t="s">
        <v>1</v>
      </c>
      <c r="E6" s="12" t="s">
        <v>10</v>
      </c>
      <c r="F6" s="12" t="s">
        <v>3</v>
      </c>
      <c r="G6" s="12"/>
      <c r="H6" s="12" t="s">
        <v>1</v>
      </c>
      <c r="I6" s="12" t="s">
        <v>3</v>
      </c>
      <c r="J6" s="65"/>
      <c r="K6" s="65"/>
      <c r="L6" s="62"/>
      <c r="M6" s="13" t="s">
        <v>9</v>
      </c>
      <c r="N6" s="15"/>
      <c r="O6" s="16"/>
      <c r="P6" s="16"/>
      <c r="Q6" s="14"/>
      <c r="R6" s="14"/>
      <c r="S6" s="8"/>
      <c r="T6" s="8"/>
    </row>
    <row r="7" spans="2:20" ht="15" x14ac:dyDescent="0.15">
      <c r="B7" s="17" t="s">
        <v>21</v>
      </c>
      <c r="C7" s="18">
        <f>1/10</f>
        <v>0.1</v>
      </c>
      <c r="D7" s="46">
        <v>8</v>
      </c>
      <c r="E7" s="35">
        <v>8</v>
      </c>
      <c r="F7" s="21">
        <f>IFERROR(E7-D7,"")</f>
        <v>0</v>
      </c>
      <c r="G7" s="22"/>
      <c r="H7" s="21">
        <f t="shared" ref="H7:H15" si="0">H8+D7</f>
        <v>24</v>
      </c>
      <c r="I7" s="21">
        <f>F7</f>
        <v>0</v>
      </c>
      <c r="J7" s="23">
        <f>H7/(H7+I7)</f>
        <v>1</v>
      </c>
      <c r="K7" s="24" t="str">
        <f>IF(AND(J7&gt;=0.5,J8&lt;0.5),(J7-0.5)/(J7-J8),"")</f>
        <v/>
      </c>
      <c r="L7" s="25" t="str">
        <f>IFERROR(LOG(C7)+K7*(-LOG10(C$17)),"")</f>
        <v/>
      </c>
      <c r="M7" s="26" t="str">
        <f>IFERROR(1/10^L7/C$18,"")</f>
        <v/>
      </c>
      <c r="N7" s="15"/>
      <c r="O7" s="27"/>
      <c r="P7" s="27"/>
      <c r="Q7" s="27"/>
      <c r="R7" s="27"/>
      <c r="S7" s="8"/>
      <c r="T7" s="8"/>
    </row>
    <row r="8" spans="2:20" ht="15" x14ac:dyDescent="0.15">
      <c r="B8" s="17">
        <v>2</v>
      </c>
      <c r="C8" s="28">
        <f>C7/C$17</f>
        <v>0.01</v>
      </c>
      <c r="D8" s="46">
        <v>7</v>
      </c>
      <c r="E8" s="35">
        <v>8</v>
      </c>
      <c r="F8" s="21">
        <f t="shared" ref="F8:F16" si="1">IFERROR(E8-D8,"")</f>
        <v>1</v>
      </c>
      <c r="G8" s="22"/>
      <c r="H8" s="21">
        <f t="shared" si="0"/>
        <v>16</v>
      </c>
      <c r="I8" s="21">
        <f>I7+F8</f>
        <v>1</v>
      </c>
      <c r="J8" s="23">
        <f t="shared" ref="J8:J16" si="2">H8/(H8+I8)</f>
        <v>0.94117647058823528</v>
      </c>
      <c r="K8" s="25" t="str">
        <f t="shared" ref="K8:K16" si="3">IF(AND(J8&gt;=0.5,J9&lt;0.5),(J8-0.5)/(J8-J9),"")</f>
        <v/>
      </c>
      <c r="L8" s="25" t="str">
        <f t="shared" ref="L8:L16" si="4">IFERROR(LOG(C8)+K8*(-LOG10(C$17)),"")</f>
        <v/>
      </c>
      <c r="M8" s="29" t="str">
        <f t="shared" ref="M8:M16" si="5">IFERROR(1/10^L8/C$18,"")</f>
        <v/>
      </c>
      <c r="N8" s="15"/>
      <c r="O8" s="16"/>
      <c r="P8" s="16"/>
      <c r="Q8" s="14"/>
      <c r="R8" s="14"/>
      <c r="S8" s="8"/>
      <c r="T8" s="8"/>
    </row>
    <row r="9" spans="2:20" ht="15" x14ac:dyDescent="0.15">
      <c r="B9" s="30">
        <f t="shared" ref="B9:B16" si="6">B8+1</f>
        <v>3</v>
      </c>
      <c r="C9" s="28">
        <f t="shared" ref="C9:C16" si="7">C8/C$17</f>
        <v>1E-3</v>
      </c>
      <c r="D9" s="55">
        <v>5</v>
      </c>
      <c r="E9" s="35">
        <v>8</v>
      </c>
      <c r="F9" s="21">
        <f t="shared" si="1"/>
        <v>3</v>
      </c>
      <c r="G9" s="22"/>
      <c r="H9" s="32">
        <f t="shared" si="0"/>
        <v>9</v>
      </c>
      <c r="I9" s="32">
        <f t="shared" ref="I9:I16" si="8">I8+F9</f>
        <v>4</v>
      </c>
      <c r="J9" s="23">
        <f t="shared" si="2"/>
        <v>0.69230769230769229</v>
      </c>
      <c r="K9" s="25">
        <f t="shared" si="3"/>
        <v>0.5</v>
      </c>
      <c r="L9" s="25">
        <f t="shared" si="4"/>
        <v>-3.5</v>
      </c>
      <c r="M9" s="33">
        <f t="shared" si="5"/>
        <v>31622.776601683803</v>
      </c>
      <c r="N9" s="15"/>
      <c r="O9" s="16"/>
      <c r="P9" s="16"/>
      <c r="Q9" s="14"/>
      <c r="R9" s="14"/>
      <c r="S9" s="8"/>
      <c r="T9" s="8"/>
    </row>
    <row r="10" spans="2:20" ht="15" x14ac:dyDescent="0.15">
      <c r="B10" s="30">
        <f t="shared" si="6"/>
        <v>4</v>
      </c>
      <c r="C10" s="28">
        <f t="shared" si="7"/>
        <v>1E-4</v>
      </c>
      <c r="D10" s="55">
        <v>3</v>
      </c>
      <c r="E10" s="35">
        <v>8</v>
      </c>
      <c r="F10" s="21">
        <f t="shared" si="1"/>
        <v>5</v>
      </c>
      <c r="G10" s="22"/>
      <c r="H10" s="32">
        <f t="shared" si="0"/>
        <v>4</v>
      </c>
      <c r="I10" s="32">
        <f t="shared" si="8"/>
        <v>9</v>
      </c>
      <c r="J10" s="23">
        <f t="shared" si="2"/>
        <v>0.30769230769230771</v>
      </c>
      <c r="K10" s="25" t="str">
        <f t="shared" si="3"/>
        <v/>
      </c>
      <c r="L10" s="25" t="str">
        <f t="shared" si="4"/>
        <v/>
      </c>
      <c r="M10" s="26" t="str">
        <f t="shared" si="5"/>
        <v/>
      </c>
      <c r="N10" s="15"/>
      <c r="O10" s="16"/>
      <c r="P10" s="16"/>
      <c r="Q10" s="14"/>
      <c r="R10" s="14"/>
      <c r="S10" s="8"/>
      <c r="T10" s="8"/>
    </row>
    <row r="11" spans="2:20" ht="15" x14ac:dyDescent="0.15">
      <c r="B11" s="17">
        <f t="shared" si="6"/>
        <v>5</v>
      </c>
      <c r="C11" s="28">
        <f t="shared" si="7"/>
        <v>1.0000000000000001E-5</v>
      </c>
      <c r="D11" s="46">
        <v>1</v>
      </c>
      <c r="E11" s="35">
        <v>8</v>
      </c>
      <c r="F11" s="21">
        <f t="shared" si="1"/>
        <v>7</v>
      </c>
      <c r="G11" s="22"/>
      <c r="H11" s="21">
        <f t="shared" si="0"/>
        <v>1</v>
      </c>
      <c r="I11" s="21">
        <f t="shared" si="8"/>
        <v>16</v>
      </c>
      <c r="J11" s="23">
        <f t="shared" si="2"/>
        <v>5.8823529411764705E-2</v>
      </c>
      <c r="K11" s="25" t="str">
        <f t="shared" si="3"/>
        <v/>
      </c>
      <c r="L11" s="25" t="str">
        <f t="shared" si="4"/>
        <v/>
      </c>
      <c r="M11" s="26" t="str">
        <f t="shared" si="5"/>
        <v/>
      </c>
      <c r="N11" s="15"/>
      <c r="O11" s="16"/>
      <c r="P11" s="16"/>
      <c r="Q11" s="14"/>
      <c r="R11" s="14"/>
      <c r="S11" s="8"/>
      <c r="T11" s="8"/>
    </row>
    <row r="12" spans="2:20" ht="15" x14ac:dyDescent="0.15">
      <c r="B12" s="17">
        <f t="shared" si="6"/>
        <v>6</v>
      </c>
      <c r="C12" s="28">
        <f t="shared" si="7"/>
        <v>1.0000000000000002E-6</v>
      </c>
      <c r="D12" s="46"/>
      <c r="E12" s="35"/>
      <c r="F12" s="21">
        <f t="shared" si="1"/>
        <v>0</v>
      </c>
      <c r="G12" s="22"/>
      <c r="H12" s="21">
        <f t="shared" si="0"/>
        <v>0</v>
      </c>
      <c r="I12" s="21">
        <f t="shared" si="8"/>
        <v>16</v>
      </c>
      <c r="J12" s="23">
        <f t="shared" si="2"/>
        <v>0</v>
      </c>
      <c r="K12" s="25" t="str">
        <f t="shared" si="3"/>
        <v/>
      </c>
      <c r="L12" s="25" t="str">
        <f t="shared" si="4"/>
        <v/>
      </c>
      <c r="M12" s="26" t="str">
        <f t="shared" si="5"/>
        <v/>
      </c>
      <c r="N12" s="15"/>
      <c r="O12" s="16"/>
      <c r="P12" s="16"/>
      <c r="Q12" s="14"/>
      <c r="R12" s="14"/>
      <c r="S12" s="8"/>
      <c r="T12" s="8"/>
    </row>
    <row r="13" spans="2:20" ht="15" x14ac:dyDescent="0.15">
      <c r="B13" s="17">
        <f t="shared" si="6"/>
        <v>7</v>
      </c>
      <c r="C13" s="28">
        <f t="shared" si="7"/>
        <v>1.0000000000000002E-7</v>
      </c>
      <c r="D13" s="46"/>
      <c r="E13" s="35"/>
      <c r="F13" s="21">
        <f t="shared" si="1"/>
        <v>0</v>
      </c>
      <c r="G13" s="22"/>
      <c r="H13" s="21">
        <f t="shared" si="0"/>
        <v>0</v>
      </c>
      <c r="I13" s="21">
        <f t="shared" si="8"/>
        <v>16</v>
      </c>
      <c r="J13" s="23">
        <f t="shared" si="2"/>
        <v>0</v>
      </c>
      <c r="K13" s="25" t="str">
        <f t="shared" si="3"/>
        <v/>
      </c>
      <c r="L13" s="25" t="str">
        <f t="shared" si="4"/>
        <v/>
      </c>
      <c r="M13" s="26" t="str">
        <f t="shared" si="5"/>
        <v/>
      </c>
      <c r="N13" s="15"/>
      <c r="O13" s="16"/>
      <c r="P13" s="16"/>
      <c r="Q13" s="14"/>
      <c r="R13" s="14"/>
      <c r="S13" s="8"/>
      <c r="T13" s="8"/>
    </row>
    <row r="14" spans="2:20" ht="15" x14ac:dyDescent="0.15">
      <c r="B14" s="17">
        <f t="shared" si="6"/>
        <v>8</v>
      </c>
      <c r="C14" s="28">
        <f t="shared" si="7"/>
        <v>1.0000000000000002E-8</v>
      </c>
      <c r="D14" s="46"/>
      <c r="E14" s="35"/>
      <c r="F14" s="21">
        <f t="shared" si="1"/>
        <v>0</v>
      </c>
      <c r="G14" s="22"/>
      <c r="H14" s="21">
        <f t="shared" si="0"/>
        <v>0</v>
      </c>
      <c r="I14" s="21">
        <f t="shared" si="8"/>
        <v>16</v>
      </c>
      <c r="J14" s="23">
        <f t="shared" si="2"/>
        <v>0</v>
      </c>
      <c r="K14" s="25" t="str">
        <f t="shared" si="3"/>
        <v/>
      </c>
      <c r="L14" s="25" t="str">
        <f t="shared" si="4"/>
        <v/>
      </c>
      <c r="M14" s="26" t="str">
        <f t="shared" si="5"/>
        <v/>
      </c>
      <c r="N14" s="15"/>
      <c r="O14" s="16"/>
      <c r="P14" s="16"/>
      <c r="Q14" s="14"/>
      <c r="R14" s="14"/>
      <c r="S14" s="8"/>
      <c r="T14" s="8"/>
    </row>
    <row r="15" spans="2:20" ht="15" x14ac:dyDescent="0.15">
      <c r="B15" s="17">
        <f t="shared" si="6"/>
        <v>9</v>
      </c>
      <c r="C15" s="28">
        <f t="shared" si="7"/>
        <v>1.0000000000000003E-9</v>
      </c>
      <c r="D15" s="46"/>
      <c r="E15" s="35"/>
      <c r="F15" s="21">
        <f t="shared" si="1"/>
        <v>0</v>
      </c>
      <c r="G15" s="22"/>
      <c r="H15" s="21">
        <f t="shared" si="0"/>
        <v>0</v>
      </c>
      <c r="I15" s="21">
        <f t="shared" si="8"/>
        <v>16</v>
      </c>
      <c r="J15" s="23">
        <f t="shared" si="2"/>
        <v>0</v>
      </c>
      <c r="K15" s="25" t="str">
        <f t="shared" si="3"/>
        <v/>
      </c>
      <c r="L15" s="25" t="str">
        <f t="shared" si="4"/>
        <v/>
      </c>
      <c r="M15" s="26" t="str">
        <f t="shared" si="5"/>
        <v/>
      </c>
      <c r="N15" s="15"/>
      <c r="O15" s="16"/>
      <c r="P15" s="16"/>
      <c r="Q15" s="14"/>
      <c r="R15" s="14"/>
      <c r="S15" s="8"/>
      <c r="T15" s="8"/>
    </row>
    <row r="16" spans="2:20" ht="15" x14ac:dyDescent="0.15">
      <c r="B16" s="17">
        <f t="shared" si="6"/>
        <v>10</v>
      </c>
      <c r="C16" s="28">
        <f t="shared" si="7"/>
        <v>1.0000000000000003E-10</v>
      </c>
      <c r="D16" s="46"/>
      <c r="E16" s="35"/>
      <c r="F16" s="21">
        <f t="shared" si="1"/>
        <v>0</v>
      </c>
      <c r="G16" s="22"/>
      <c r="H16" s="21">
        <f>D16</f>
        <v>0</v>
      </c>
      <c r="I16" s="21">
        <f t="shared" si="8"/>
        <v>16</v>
      </c>
      <c r="J16" s="23">
        <f t="shared" si="2"/>
        <v>0</v>
      </c>
      <c r="K16" s="25" t="str">
        <f t="shared" si="3"/>
        <v/>
      </c>
      <c r="L16" s="25" t="str">
        <f t="shared" si="4"/>
        <v/>
      </c>
      <c r="M16" s="26" t="str">
        <f t="shared" si="5"/>
        <v/>
      </c>
      <c r="N16" s="15"/>
      <c r="O16" s="16"/>
      <c r="P16" s="16"/>
      <c r="Q16" s="14"/>
      <c r="R16" s="14"/>
      <c r="S16" s="8"/>
      <c r="T16" s="8"/>
    </row>
    <row r="17" spans="2:20" x14ac:dyDescent="0.25">
      <c r="B17" s="34" t="s">
        <v>6</v>
      </c>
      <c r="C17" s="35">
        <v>10</v>
      </c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15"/>
      <c r="O17" s="16"/>
      <c r="P17" s="16"/>
      <c r="Q17" s="14"/>
      <c r="R17" s="14"/>
      <c r="S17" s="8"/>
      <c r="T17" s="8"/>
    </row>
    <row r="18" spans="2:20" ht="57.75" customHeight="1" x14ac:dyDescent="0.15">
      <c r="B18" s="38" t="s">
        <v>11</v>
      </c>
      <c r="C18" s="35">
        <v>0.1</v>
      </c>
      <c r="D18" s="36"/>
      <c r="E18" s="36"/>
      <c r="F18" s="37"/>
      <c r="G18" s="37"/>
      <c r="H18" s="37"/>
      <c r="I18" s="37"/>
      <c r="J18" s="37"/>
      <c r="K18" s="37"/>
      <c r="L18" s="37"/>
      <c r="M18" s="39" t="s">
        <v>37</v>
      </c>
      <c r="N18" s="15"/>
      <c r="O18" s="16"/>
      <c r="P18" s="16"/>
      <c r="Q18" s="14"/>
      <c r="R18" s="14"/>
      <c r="S18" s="8"/>
      <c r="T18" s="8"/>
    </row>
    <row r="19" spans="2:20" ht="15" x14ac:dyDescent="0.1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15"/>
      <c r="O19" s="16"/>
      <c r="P19" s="16"/>
      <c r="Q19" s="14"/>
      <c r="R19" s="14"/>
      <c r="S19" s="8"/>
      <c r="T19" s="8"/>
    </row>
    <row r="20" spans="2:20" ht="15" x14ac:dyDescent="0.1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5"/>
      <c r="O20" s="16"/>
      <c r="P20" s="16"/>
      <c r="Q20" s="14"/>
      <c r="R20" s="14"/>
      <c r="S20" s="8"/>
      <c r="T20" s="8"/>
    </row>
    <row r="21" spans="2:20" ht="15.6" x14ac:dyDescent="0.25">
      <c r="B21" s="6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16"/>
      <c r="P21" s="16"/>
      <c r="Q21" s="14"/>
      <c r="R21" s="14"/>
      <c r="S21" s="8"/>
      <c r="T21" s="8"/>
    </row>
    <row r="22" spans="2:20" ht="6" customHeight="1" x14ac:dyDescent="0.1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</row>
    <row r="23" spans="2:20" ht="16.5" customHeight="1" x14ac:dyDescent="0.25">
      <c r="B23" s="58" t="s">
        <v>0</v>
      </c>
      <c r="C23" s="59" t="s">
        <v>7</v>
      </c>
      <c r="D23" s="60" t="s">
        <v>2</v>
      </c>
      <c r="E23" s="60"/>
      <c r="F23" s="60"/>
      <c r="G23" s="42"/>
      <c r="H23" s="60" t="s">
        <v>5</v>
      </c>
      <c r="I23" s="60"/>
      <c r="J23" s="61" t="s">
        <v>4</v>
      </c>
      <c r="K23" s="61" t="s">
        <v>12</v>
      </c>
      <c r="L23" s="58" t="s">
        <v>22</v>
      </c>
      <c r="M23" s="43" t="s">
        <v>29</v>
      </c>
      <c r="N23" s="15"/>
      <c r="O23" s="16"/>
      <c r="P23" s="44"/>
      <c r="Q23" s="14"/>
      <c r="R23" s="14"/>
      <c r="S23" s="8"/>
      <c r="T23" s="8"/>
    </row>
    <row r="24" spans="2:20" ht="15" x14ac:dyDescent="0.25">
      <c r="B24" s="58"/>
      <c r="C24" s="59"/>
      <c r="D24" s="42" t="s">
        <v>1</v>
      </c>
      <c r="E24" s="42" t="s">
        <v>10</v>
      </c>
      <c r="F24" s="45" t="s">
        <v>3</v>
      </c>
      <c r="G24" s="42"/>
      <c r="H24" s="42" t="s">
        <v>1</v>
      </c>
      <c r="I24" s="42" t="s">
        <v>3</v>
      </c>
      <c r="J24" s="61"/>
      <c r="K24" s="61"/>
      <c r="L24" s="58"/>
      <c r="M24" s="43" t="s">
        <v>9</v>
      </c>
      <c r="N24" s="15"/>
      <c r="O24" s="27"/>
      <c r="P24" s="27"/>
      <c r="Q24" s="27"/>
      <c r="R24" s="27"/>
      <c r="S24" s="8"/>
      <c r="T24" s="8"/>
    </row>
    <row r="25" spans="2:20" ht="15" x14ac:dyDescent="0.15">
      <c r="B25" s="17" t="s">
        <v>8</v>
      </c>
      <c r="C25" s="18">
        <f>1/10</f>
        <v>0.1</v>
      </c>
      <c r="D25" s="46">
        <v>8</v>
      </c>
      <c r="E25" s="35">
        <v>8</v>
      </c>
      <c r="F25" s="21">
        <f>IFERROR(E25-D25,"")</f>
        <v>0</v>
      </c>
      <c r="G25" s="22"/>
      <c r="H25" s="21">
        <f t="shared" ref="H25:H33" si="9">H26+D25</f>
        <v>24</v>
      </c>
      <c r="I25" s="21">
        <f>F25</f>
        <v>0</v>
      </c>
      <c r="J25" s="23">
        <f>IFERROR(D25/E25,"")</f>
        <v>1</v>
      </c>
      <c r="K25" s="33">
        <f>IF(AND(J25=1,J26&lt;1),C25,"")</f>
        <v>0.1</v>
      </c>
      <c r="L25" s="25">
        <f>IF(K25="","",LOG(C25)+0.5-H25/E$25)</f>
        <v>-3.5</v>
      </c>
      <c r="M25" s="29">
        <f>IFERROR(1/10^L25/C$36,"")</f>
        <v>31622.776601683803</v>
      </c>
      <c r="N25" s="15"/>
      <c r="O25" s="15"/>
      <c r="P25" s="15"/>
      <c r="Q25" s="8"/>
      <c r="R25" s="8"/>
      <c r="S25" s="8"/>
      <c r="T25" s="8"/>
    </row>
    <row r="26" spans="2:20" x14ac:dyDescent="0.25">
      <c r="B26" s="17">
        <v>2</v>
      </c>
      <c r="C26" s="28">
        <f>C25/C$35</f>
        <v>0.01</v>
      </c>
      <c r="D26" s="46">
        <v>7</v>
      </c>
      <c r="E26" s="35">
        <v>8</v>
      </c>
      <c r="F26" s="21">
        <f t="shared" ref="F26:F34" si="10">IFERROR(E26-D26,"")</f>
        <v>1</v>
      </c>
      <c r="G26" s="22"/>
      <c r="H26" s="21">
        <f t="shared" si="9"/>
        <v>16</v>
      </c>
      <c r="I26" s="21">
        <f>I25+F26</f>
        <v>1</v>
      </c>
      <c r="J26" s="23">
        <f t="shared" ref="J26:J34" si="11">IFERROR(D26/E26,"")</f>
        <v>0.875</v>
      </c>
      <c r="K26" s="33" t="str">
        <f t="shared" ref="K26:K34" si="12">IF(AND(J26=1,J27&lt;1),C26,"")</f>
        <v/>
      </c>
      <c r="L26" s="25" t="str">
        <f t="shared" ref="L26:L34" si="13">IF(K26="","",LOG(C26)+0.5-H26/E$25)</f>
        <v/>
      </c>
      <c r="M26" s="29" t="str">
        <f t="shared" ref="M26:M34" si="14">IFERROR(1/10^L26/C$36,"")</f>
        <v/>
      </c>
      <c r="N26" s="15"/>
      <c r="O26" s="15"/>
      <c r="P26" s="15"/>
      <c r="Q26" s="8"/>
      <c r="R26" s="8"/>
      <c r="S26" s="8"/>
      <c r="T26" s="8"/>
    </row>
    <row r="27" spans="2:20" x14ac:dyDescent="0.25">
      <c r="B27" s="30">
        <f t="shared" ref="B27:B34" si="15">B26+1</f>
        <v>3</v>
      </c>
      <c r="C27" s="28">
        <f t="shared" ref="C27:C34" si="16">C26/C$35</f>
        <v>1E-3</v>
      </c>
      <c r="D27" s="55">
        <v>5</v>
      </c>
      <c r="E27" s="35">
        <v>8</v>
      </c>
      <c r="F27" s="21">
        <f t="shared" si="10"/>
        <v>3</v>
      </c>
      <c r="G27" s="22"/>
      <c r="H27" s="32">
        <f t="shared" si="9"/>
        <v>9</v>
      </c>
      <c r="I27" s="32">
        <f t="shared" ref="I27:I34" si="17">I26+F27</f>
        <v>4</v>
      </c>
      <c r="J27" s="23">
        <f t="shared" si="11"/>
        <v>0.625</v>
      </c>
      <c r="K27" s="33" t="str">
        <f t="shared" si="12"/>
        <v/>
      </c>
      <c r="L27" s="25" t="str">
        <f t="shared" si="13"/>
        <v/>
      </c>
      <c r="M27" s="29" t="str">
        <f t="shared" si="14"/>
        <v/>
      </c>
      <c r="N27" s="15"/>
      <c r="O27" s="15"/>
      <c r="P27" s="15"/>
      <c r="Q27" s="8"/>
      <c r="R27" s="8"/>
      <c r="S27" s="8"/>
      <c r="T27" s="8"/>
    </row>
    <row r="28" spans="2:20" x14ac:dyDescent="0.25">
      <c r="B28" s="30">
        <f t="shared" si="15"/>
        <v>4</v>
      </c>
      <c r="C28" s="28">
        <f t="shared" si="16"/>
        <v>1E-4</v>
      </c>
      <c r="D28" s="55">
        <v>3</v>
      </c>
      <c r="E28" s="35">
        <v>8</v>
      </c>
      <c r="F28" s="21">
        <f t="shared" si="10"/>
        <v>5</v>
      </c>
      <c r="G28" s="22"/>
      <c r="H28" s="32">
        <f t="shared" si="9"/>
        <v>4</v>
      </c>
      <c r="I28" s="32">
        <f t="shared" si="17"/>
        <v>9</v>
      </c>
      <c r="J28" s="23">
        <f t="shared" si="11"/>
        <v>0.375</v>
      </c>
      <c r="K28" s="33" t="str">
        <f t="shared" si="12"/>
        <v/>
      </c>
      <c r="L28" s="25" t="str">
        <f t="shared" si="13"/>
        <v/>
      </c>
      <c r="M28" s="29" t="str">
        <f t="shared" si="14"/>
        <v/>
      </c>
      <c r="N28" s="8"/>
      <c r="O28" s="8"/>
      <c r="P28" s="8"/>
      <c r="Q28" s="8"/>
      <c r="R28" s="8"/>
      <c r="S28" s="8"/>
      <c r="T28" s="8"/>
    </row>
    <row r="29" spans="2:20" x14ac:dyDescent="0.25">
      <c r="B29" s="17">
        <f t="shared" si="15"/>
        <v>5</v>
      </c>
      <c r="C29" s="28">
        <f t="shared" si="16"/>
        <v>1.0000000000000001E-5</v>
      </c>
      <c r="D29" s="46">
        <v>1</v>
      </c>
      <c r="E29" s="35">
        <v>8</v>
      </c>
      <c r="F29" s="21">
        <f t="shared" si="10"/>
        <v>7</v>
      </c>
      <c r="G29" s="22"/>
      <c r="H29" s="21">
        <f t="shared" si="9"/>
        <v>1</v>
      </c>
      <c r="I29" s="21">
        <f t="shared" si="17"/>
        <v>16</v>
      </c>
      <c r="J29" s="23">
        <f t="shared" si="11"/>
        <v>0.125</v>
      </c>
      <c r="K29" s="33" t="str">
        <f t="shared" si="12"/>
        <v/>
      </c>
      <c r="L29" s="25" t="str">
        <f t="shared" si="13"/>
        <v/>
      </c>
      <c r="M29" s="29" t="str">
        <f t="shared" si="14"/>
        <v/>
      </c>
      <c r="N29" s="8"/>
      <c r="O29" s="8"/>
      <c r="P29" s="8"/>
      <c r="Q29" s="8"/>
      <c r="R29" s="8"/>
      <c r="S29" s="8"/>
      <c r="T29" s="8"/>
    </row>
    <row r="30" spans="2:20" x14ac:dyDescent="0.25">
      <c r="B30" s="17">
        <f t="shared" si="15"/>
        <v>6</v>
      </c>
      <c r="C30" s="28">
        <f t="shared" si="16"/>
        <v>1.0000000000000002E-6</v>
      </c>
      <c r="D30" s="46"/>
      <c r="E30" s="35"/>
      <c r="F30" s="21">
        <f t="shared" si="10"/>
        <v>0</v>
      </c>
      <c r="G30" s="22"/>
      <c r="H30" s="21">
        <f t="shared" si="9"/>
        <v>0</v>
      </c>
      <c r="I30" s="21">
        <f t="shared" si="17"/>
        <v>16</v>
      </c>
      <c r="J30" s="23" t="str">
        <f t="shared" si="11"/>
        <v/>
      </c>
      <c r="K30" s="33" t="str">
        <f t="shared" si="12"/>
        <v/>
      </c>
      <c r="L30" s="25" t="str">
        <f t="shared" si="13"/>
        <v/>
      </c>
      <c r="M30" s="29" t="str">
        <f t="shared" si="14"/>
        <v/>
      </c>
      <c r="N30" s="8"/>
      <c r="O30" s="8"/>
      <c r="P30" s="8"/>
      <c r="Q30" s="8"/>
      <c r="R30" s="8"/>
      <c r="S30" s="8"/>
      <c r="T30" s="8"/>
    </row>
    <row r="31" spans="2:20" x14ac:dyDescent="0.25">
      <c r="B31" s="17">
        <f t="shared" si="15"/>
        <v>7</v>
      </c>
      <c r="C31" s="28">
        <f t="shared" si="16"/>
        <v>1.0000000000000002E-7</v>
      </c>
      <c r="D31" s="46"/>
      <c r="E31" s="35"/>
      <c r="F31" s="21">
        <f t="shared" si="10"/>
        <v>0</v>
      </c>
      <c r="G31" s="22"/>
      <c r="H31" s="21">
        <f t="shared" si="9"/>
        <v>0</v>
      </c>
      <c r="I31" s="21">
        <f t="shared" si="17"/>
        <v>16</v>
      </c>
      <c r="J31" s="23" t="str">
        <f t="shared" si="11"/>
        <v/>
      </c>
      <c r="K31" s="33" t="str">
        <f t="shared" si="12"/>
        <v/>
      </c>
      <c r="L31" s="25" t="str">
        <f t="shared" si="13"/>
        <v/>
      </c>
      <c r="M31" s="56" t="str">
        <f t="shared" si="14"/>
        <v/>
      </c>
      <c r="N31" s="8"/>
      <c r="O31" s="8"/>
      <c r="P31" s="8"/>
      <c r="Q31" s="8"/>
      <c r="R31" s="8"/>
      <c r="S31" s="8"/>
      <c r="T31" s="8"/>
    </row>
    <row r="32" spans="2:20" x14ac:dyDescent="0.25">
      <c r="B32" s="17">
        <f t="shared" si="15"/>
        <v>8</v>
      </c>
      <c r="C32" s="28">
        <f t="shared" si="16"/>
        <v>1.0000000000000002E-8</v>
      </c>
      <c r="D32" s="46"/>
      <c r="E32" s="35"/>
      <c r="F32" s="21">
        <f t="shared" si="10"/>
        <v>0</v>
      </c>
      <c r="G32" s="22"/>
      <c r="H32" s="21">
        <f t="shared" si="9"/>
        <v>0</v>
      </c>
      <c r="I32" s="21">
        <f t="shared" si="17"/>
        <v>16</v>
      </c>
      <c r="J32" s="23" t="str">
        <f t="shared" si="11"/>
        <v/>
      </c>
      <c r="K32" s="33" t="str">
        <f t="shared" si="12"/>
        <v/>
      </c>
      <c r="L32" s="25" t="str">
        <f t="shared" si="13"/>
        <v/>
      </c>
      <c r="M32" s="29" t="str">
        <f t="shared" si="14"/>
        <v/>
      </c>
      <c r="N32" s="8"/>
      <c r="O32" s="8"/>
      <c r="P32" s="8"/>
      <c r="Q32" s="8"/>
      <c r="R32" s="8"/>
      <c r="S32" s="8"/>
      <c r="T32" s="8"/>
    </row>
    <row r="33" spans="2:21" x14ac:dyDescent="0.25">
      <c r="B33" s="17">
        <f t="shared" si="15"/>
        <v>9</v>
      </c>
      <c r="C33" s="28">
        <f t="shared" si="16"/>
        <v>1.0000000000000003E-9</v>
      </c>
      <c r="D33" s="46"/>
      <c r="E33" s="35"/>
      <c r="F33" s="21">
        <f t="shared" si="10"/>
        <v>0</v>
      </c>
      <c r="G33" s="22"/>
      <c r="H33" s="21">
        <f t="shared" si="9"/>
        <v>0</v>
      </c>
      <c r="I33" s="21">
        <f t="shared" si="17"/>
        <v>16</v>
      </c>
      <c r="J33" s="23" t="str">
        <f t="shared" si="11"/>
        <v/>
      </c>
      <c r="K33" s="33" t="str">
        <f t="shared" si="12"/>
        <v/>
      </c>
      <c r="L33" s="25" t="str">
        <f t="shared" si="13"/>
        <v/>
      </c>
      <c r="M33" s="29" t="str">
        <f t="shared" si="14"/>
        <v/>
      </c>
      <c r="N33" s="8"/>
      <c r="O33" s="8"/>
      <c r="P33" s="8"/>
      <c r="Q33" s="8"/>
      <c r="R33" s="8"/>
      <c r="S33" s="8"/>
      <c r="T33" s="8"/>
    </row>
    <row r="34" spans="2:21" x14ac:dyDescent="0.25">
      <c r="B34" s="17">
        <f t="shared" si="15"/>
        <v>10</v>
      </c>
      <c r="C34" s="28">
        <f t="shared" si="16"/>
        <v>1.0000000000000003E-10</v>
      </c>
      <c r="D34" s="46"/>
      <c r="E34" s="35"/>
      <c r="F34" s="21">
        <f t="shared" si="10"/>
        <v>0</v>
      </c>
      <c r="G34" s="22"/>
      <c r="H34" s="21">
        <f>D34</f>
        <v>0</v>
      </c>
      <c r="I34" s="21">
        <f t="shared" si="17"/>
        <v>16</v>
      </c>
      <c r="J34" s="23" t="str">
        <f t="shared" si="11"/>
        <v/>
      </c>
      <c r="K34" s="33" t="str">
        <f t="shared" si="12"/>
        <v/>
      </c>
      <c r="L34" s="25" t="str">
        <f t="shared" si="13"/>
        <v/>
      </c>
      <c r="M34" s="29" t="str">
        <f t="shared" si="14"/>
        <v/>
      </c>
      <c r="N34" s="8"/>
      <c r="O34" s="8"/>
      <c r="P34" s="8"/>
      <c r="Q34" s="8"/>
      <c r="R34" s="8"/>
      <c r="S34" s="8"/>
      <c r="T34" s="8"/>
    </row>
    <row r="35" spans="2:21" x14ac:dyDescent="0.25">
      <c r="B35" s="34" t="s">
        <v>6</v>
      </c>
      <c r="C35" s="35">
        <v>10</v>
      </c>
      <c r="D35" s="36"/>
      <c r="E35" s="36"/>
      <c r="F35" s="36"/>
      <c r="G35" s="36"/>
      <c r="H35" s="36"/>
      <c r="I35" s="36"/>
      <c r="J35" s="37"/>
      <c r="K35" s="37"/>
      <c r="L35" s="37"/>
      <c r="M35" s="26"/>
      <c r="N35" s="8"/>
      <c r="O35" s="8"/>
      <c r="P35" s="8"/>
      <c r="Q35" s="8"/>
      <c r="R35" s="8"/>
      <c r="S35" s="8"/>
      <c r="T35" s="8"/>
    </row>
    <row r="36" spans="2:21" ht="52.5" customHeight="1" x14ac:dyDescent="0.25">
      <c r="B36" s="38" t="s">
        <v>11</v>
      </c>
      <c r="C36" s="46">
        <v>0.1</v>
      </c>
      <c r="D36" s="36"/>
      <c r="E36" s="36"/>
      <c r="F36" s="37"/>
      <c r="G36" s="37"/>
      <c r="H36" s="37"/>
      <c r="I36" s="37"/>
      <c r="J36" s="37"/>
      <c r="K36" s="37"/>
      <c r="L36" s="37"/>
      <c r="M36" s="39" t="s">
        <v>37</v>
      </c>
      <c r="N36" s="8"/>
      <c r="O36" s="8"/>
      <c r="P36" s="8"/>
      <c r="Q36" s="8"/>
      <c r="R36" s="8"/>
      <c r="S36" s="8"/>
      <c r="T36" s="8"/>
    </row>
    <row r="37" spans="2:2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1" x14ac:dyDescent="0.25">
      <c r="B38" s="8"/>
      <c r="C38" s="8"/>
      <c r="D38" s="8"/>
      <c r="E38" s="8"/>
      <c r="F38" s="8"/>
      <c r="G38" s="8"/>
      <c r="H38" s="8"/>
      <c r="I38" s="8"/>
      <c r="J38" s="8"/>
      <c r="K38" s="40"/>
      <c r="L38" s="8"/>
      <c r="M38" s="8"/>
      <c r="N38" s="8"/>
      <c r="O38" s="8"/>
      <c r="P38" s="8"/>
      <c r="Q38" s="8"/>
      <c r="R38" s="8"/>
      <c r="S38" s="8"/>
      <c r="T38" s="8"/>
    </row>
    <row r="39" spans="2:21" ht="15.6" x14ac:dyDescent="0.25">
      <c r="B39" s="6" t="s">
        <v>33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  <c r="O39" s="7"/>
      <c r="P39" s="7"/>
      <c r="Q39" s="7"/>
      <c r="R39" s="7"/>
      <c r="S39" s="7"/>
      <c r="T39" s="7"/>
    </row>
    <row r="40" spans="2:21" ht="6" customHeight="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1"/>
      <c r="P40" s="11"/>
      <c r="Q40" s="11"/>
      <c r="R40" s="11"/>
      <c r="S40" s="11"/>
      <c r="T40" s="11"/>
    </row>
    <row r="41" spans="2:21" ht="16.2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0" t="s">
        <v>32</v>
      </c>
      <c r="O41" s="66"/>
      <c r="P41" s="66"/>
      <c r="Q41" s="66"/>
      <c r="R41" s="66"/>
      <c r="S41" s="66"/>
      <c r="T41" s="66"/>
    </row>
    <row r="42" spans="2:21" ht="16.2" x14ac:dyDescent="0.25">
      <c r="B42" s="58" t="s">
        <v>0</v>
      </c>
      <c r="C42" s="59" t="s">
        <v>7</v>
      </c>
      <c r="D42" s="60" t="s">
        <v>2</v>
      </c>
      <c r="E42" s="60"/>
      <c r="F42" s="60"/>
      <c r="G42" s="42"/>
      <c r="H42" s="60" t="s">
        <v>5</v>
      </c>
      <c r="I42" s="60"/>
      <c r="J42" s="61" t="s">
        <v>24</v>
      </c>
      <c r="K42" s="61" t="s">
        <v>16</v>
      </c>
      <c r="L42" s="58" t="s">
        <v>22</v>
      </c>
      <c r="M42" s="43" t="s">
        <v>29</v>
      </c>
      <c r="N42" s="67" t="s">
        <v>23</v>
      </c>
      <c r="O42" s="67" t="s">
        <v>30</v>
      </c>
      <c r="P42" s="68" t="s">
        <v>28</v>
      </c>
      <c r="Q42" s="68"/>
      <c r="R42" s="42"/>
      <c r="S42" s="68" t="s">
        <v>31</v>
      </c>
      <c r="T42" s="68"/>
    </row>
    <row r="43" spans="2:21" x14ac:dyDescent="0.25">
      <c r="B43" s="58"/>
      <c r="C43" s="59"/>
      <c r="D43" s="42" t="s">
        <v>1</v>
      </c>
      <c r="E43" s="42" t="s">
        <v>25</v>
      </c>
      <c r="F43" s="45" t="s">
        <v>3</v>
      </c>
      <c r="G43" s="42"/>
      <c r="H43" s="42" t="s">
        <v>1</v>
      </c>
      <c r="I43" s="42" t="s">
        <v>3</v>
      </c>
      <c r="J43" s="61"/>
      <c r="K43" s="61"/>
      <c r="L43" s="58"/>
      <c r="M43" s="43" t="s">
        <v>9</v>
      </c>
      <c r="N43" s="58"/>
      <c r="O43" s="58"/>
      <c r="P43" s="43" t="s">
        <v>18</v>
      </c>
      <c r="Q43" s="43" t="s">
        <v>19</v>
      </c>
      <c r="R43" s="43"/>
      <c r="S43" s="43" t="s">
        <v>18</v>
      </c>
      <c r="T43" s="43" t="s">
        <v>19</v>
      </c>
    </row>
    <row r="44" spans="2:21" x14ac:dyDescent="0.25">
      <c r="B44" s="17" t="s">
        <v>8</v>
      </c>
      <c r="C44" s="18">
        <f>1/10</f>
        <v>0.1</v>
      </c>
      <c r="D44" s="46">
        <v>8</v>
      </c>
      <c r="E44" s="35">
        <v>8</v>
      </c>
      <c r="F44" s="21">
        <f>IFERROR(E44-D44,"")</f>
        <v>0</v>
      </c>
      <c r="G44" s="22"/>
      <c r="H44" s="21">
        <f t="shared" ref="H44:H52" si="18">H45+D44</f>
        <v>24</v>
      </c>
      <c r="I44" s="21">
        <f>F44</f>
        <v>0</v>
      </c>
      <c r="J44" s="23">
        <f>IFERROR(D44/E44,"")</f>
        <v>1</v>
      </c>
      <c r="K44" s="48">
        <f>LOG10(C44)</f>
        <v>-1</v>
      </c>
      <c r="L44" s="25">
        <f>K44-LOG10(C54)*(J55-0.5)</f>
        <v>-3.5</v>
      </c>
      <c r="M44" s="33">
        <f>IFERROR(1/10^L44/C$55,"")</f>
        <v>31622.776601683803</v>
      </c>
      <c r="N44" s="25">
        <f>J44*(1-J44)/E44</f>
        <v>0</v>
      </c>
      <c r="O44" s="25">
        <f>LOG10(C54)*SQRT(N55)</f>
        <v>0.29315098498896436</v>
      </c>
      <c r="P44" s="48">
        <f>L44-1.96*O44</f>
        <v>-4.0745759305783702</v>
      </c>
      <c r="Q44" s="48">
        <f>L44+1.96*O44</f>
        <v>-2.9254240694216298</v>
      </c>
      <c r="R44" s="48"/>
      <c r="S44" s="49">
        <f>1/(10^Q44)/C$55</f>
        <v>8422.1712817108018</v>
      </c>
      <c r="T44" s="49">
        <f>1/(10^P44)/C$55</f>
        <v>118734.2273804803</v>
      </c>
    </row>
    <row r="45" spans="2:21" x14ac:dyDescent="0.25">
      <c r="B45" s="17">
        <v>2</v>
      </c>
      <c r="C45" s="50">
        <f>C44/C$35</f>
        <v>0.01</v>
      </c>
      <c r="D45" s="46">
        <v>7</v>
      </c>
      <c r="E45" s="35">
        <v>8</v>
      </c>
      <c r="F45" s="21">
        <f t="shared" ref="F45:F53" si="19">IFERROR(E45-D45,"")</f>
        <v>1</v>
      </c>
      <c r="G45" s="22"/>
      <c r="H45" s="21">
        <f t="shared" si="18"/>
        <v>16</v>
      </c>
      <c r="I45" s="21">
        <f>I44+F45</f>
        <v>1</v>
      </c>
      <c r="J45" s="23">
        <f t="shared" ref="J45:J53" si="20">IFERROR(D45/E45,"")</f>
        <v>0.875</v>
      </c>
      <c r="K45" s="24"/>
      <c r="L45" s="25"/>
      <c r="M45" s="26"/>
      <c r="N45" s="25">
        <f t="shared" ref="N45:N47" si="21">J45*(1-J45)/E45</f>
        <v>1.3671875E-2</v>
      </c>
      <c r="O45" s="37"/>
      <c r="P45" s="37"/>
      <c r="Q45" s="37"/>
      <c r="R45" s="37"/>
      <c r="S45" s="37"/>
      <c r="T45" s="37"/>
    </row>
    <row r="46" spans="2:21" x14ac:dyDescent="0.25">
      <c r="B46" s="30">
        <f t="shared" ref="B46:B53" si="22">B45+1</f>
        <v>3</v>
      </c>
      <c r="C46" s="50">
        <f t="shared" ref="C46:C53" si="23">C45/C$35</f>
        <v>1E-3</v>
      </c>
      <c r="D46" s="55">
        <v>5</v>
      </c>
      <c r="E46" s="35">
        <v>8</v>
      </c>
      <c r="F46" s="21">
        <f t="shared" si="19"/>
        <v>3</v>
      </c>
      <c r="G46" s="22"/>
      <c r="H46" s="32">
        <f t="shared" si="18"/>
        <v>9</v>
      </c>
      <c r="I46" s="32">
        <f t="shared" ref="I46:I53" si="24">I45+F46</f>
        <v>4</v>
      </c>
      <c r="J46" s="23">
        <f t="shared" si="20"/>
        <v>0.625</v>
      </c>
      <c r="K46" s="24"/>
      <c r="L46" s="25"/>
      <c r="M46" s="26"/>
      <c r="N46" s="25">
        <f t="shared" si="21"/>
        <v>2.9296875E-2</v>
      </c>
      <c r="O46" s="37"/>
      <c r="P46" s="37"/>
      <c r="Q46" s="37"/>
      <c r="R46" s="37"/>
      <c r="S46" s="37"/>
      <c r="T46" s="37"/>
    </row>
    <row r="47" spans="2:21" ht="15" x14ac:dyDescent="0.25">
      <c r="B47" s="30">
        <f t="shared" si="22"/>
        <v>4</v>
      </c>
      <c r="C47" s="50">
        <f t="shared" si="23"/>
        <v>1E-4</v>
      </c>
      <c r="D47" s="55">
        <v>3</v>
      </c>
      <c r="E47" s="35">
        <v>8</v>
      </c>
      <c r="F47" s="21">
        <f t="shared" si="19"/>
        <v>5</v>
      </c>
      <c r="G47" s="22"/>
      <c r="H47" s="32">
        <f t="shared" si="18"/>
        <v>4</v>
      </c>
      <c r="I47" s="32">
        <f t="shared" si="24"/>
        <v>9</v>
      </c>
      <c r="J47" s="23">
        <f t="shared" si="20"/>
        <v>0.375</v>
      </c>
      <c r="K47" s="24"/>
      <c r="L47" s="25"/>
      <c r="M47" s="26"/>
      <c r="N47" s="25">
        <f t="shared" si="21"/>
        <v>2.9296875E-2</v>
      </c>
      <c r="O47" s="37"/>
      <c r="P47" s="37"/>
      <c r="Q47" s="37"/>
      <c r="R47" s="37"/>
      <c r="S47" s="51"/>
      <c r="T47" s="51"/>
      <c r="U47" s="3"/>
    </row>
    <row r="48" spans="2:21" x14ac:dyDescent="0.25">
      <c r="B48" s="17">
        <f t="shared" si="22"/>
        <v>5</v>
      </c>
      <c r="C48" s="50">
        <f t="shared" si="23"/>
        <v>1.0000000000000001E-5</v>
      </c>
      <c r="D48" s="46">
        <v>1</v>
      </c>
      <c r="E48" s="35">
        <v>8</v>
      </c>
      <c r="F48" s="21">
        <f t="shared" si="19"/>
        <v>7</v>
      </c>
      <c r="G48" s="22"/>
      <c r="H48" s="21">
        <f t="shared" si="18"/>
        <v>1</v>
      </c>
      <c r="I48" s="21">
        <f t="shared" si="24"/>
        <v>16</v>
      </c>
      <c r="J48" s="23">
        <f t="shared" si="20"/>
        <v>0.125</v>
      </c>
      <c r="K48" s="24"/>
      <c r="L48" s="25"/>
      <c r="M48" s="26"/>
      <c r="N48" s="25">
        <f>IFERROR(J48*(1-J48)/E48,"")</f>
        <v>1.3671875E-2</v>
      </c>
      <c r="O48" s="37"/>
      <c r="P48" s="37"/>
      <c r="Q48" s="37"/>
      <c r="R48" s="37"/>
      <c r="S48" s="36"/>
      <c r="T48" s="36"/>
      <c r="U48" s="2"/>
    </row>
    <row r="49" spans="2:21" x14ac:dyDescent="0.25">
      <c r="B49" s="17">
        <f t="shared" si="22"/>
        <v>6</v>
      </c>
      <c r="C49" s="50">
        <f t="shared" si="23"/>
        <v>1.0000000000000002E-6</v>
      </c>
      <c r="D49" s="46"/>
      <c r="E49" s="35"/>
      <c r="F49" s="21">
        <f t="shared" si="19"/>
        <v>0</v>
      </c>
      <c r="G49" s="22"/>
      <c r="H49" s="21">
        <f t="shared" si="18"/>
        <v>0</v>
      </c>
      <c r="I49" s="21">
        <f t="shared" si="24"/>
        <v>16</v>
      </c>
      <c r="J49" s="23" t="str">
        <f t="shared" si="20"/>
        <v/>
      </c>
      <c r="K49" s="24"/>
      <c r="L49" s="25"/>
      <c r="M49" s="26"/>
      <c r="N49" s="25" t="str">
        <f t="shared" ref="N49:N53" si="25">IFERROR(J49*(1-J49)/E49,"")</f>
        <v/>
      </c>
      <c r="O49" s="37"/>
      <c r="P49" s="37"/>
      <c r="Q49" s="37"/>
      <c r="R49" s="37"/>
      <c r="S49" s="52"/>
      <c r="T49" s="52"/>
      <c r="U49" s="2"/>
    </row>
    <row r="50" spans="2:21" ht="18.600000000000001" x14ac:dyDescent="0.25">
      <c r="B50" s="17">
        <f t="shared" si="22"/>
        <v>7</v>
      </c>
      <c r="C50" s="50">
        <f t="shared" si="23"/>
        <v>1.0000000000000002E-7</v>
      </c>
      <c r="D50" s="46"/>
      <c r="E50" s="35"/>
      <c r="F50" s="21">
        <f t="shared" si="19"/>
        <v>0</v>
      </c>
      <c r="G50" s="22"/>
      <c r="H50" s="21">
        <f t="shared" si="18"/>
        <v>0</v>
      </c>
      <c r="I50" s="21">
        <f t="shared" si="24"/>
        <v>16</v>
      </c>
      <c r="J50" s="23" t="str">
        <f t="shared" si="20"/>
        <v/>
      </c>
      <c r="K50" s="24"/>
      <c r="L50" s="25"/>
      <c r="M50" s="26"/>
      <c r="N50" s="25" t="str">
        <f t="shared" si="25"/>
        <v/>
      </c>
      <c r="O50" s="37"/>
      <c r="P50" s="37"/>
      <c r="Q50" s="37"/>
      <c r="R50" s="37"/>
      <c r="S50" s="53"/>
      <c r="T50" s="53"/>
      <c r="U50" s="2"/>
    </row>
    <row r="51" spans="2:21" x14ac:dyDescent="0.25">
      <c r="B51" s="17">
        <f t="shared" si="22"/>
        <v>8</v>
      </c>
      <c r="C51" s="50">
        <f t="shared" si="23"/>
        <v>1.0000000000000002E-8</v>
      </c>
      <c r="D51" s="46"/>
      <c r="E51" s="35"/>
      <c r="F51" s="21">
        <f t="shared" si="19"/>
        <v>0</v>
      </c>
      <c r="G51" s="22"/>
      <c r="H51" s="21">
        <f t="shared" si="18"/>
        <v>0</v>
      </c>
      <c r="I51" s="21">
        <f t="shared" si="24"/>
        <v>16</v>
      </c>
      <c r="J51" s="23" t="str">
        <f t="shared" si="20"/>
        <v/>
      </c>
      <c r="K51" s="24"/>
      <c r="L51" s="25"/>
      <c r="M51" s="26"/>
      <c r="N51" s="25" t="str">
        <f t="shared" si="25"/>
        <v/>
      </c>
      <c r="O51" s="37"/>
      <c r="P51" s="37"/>
      <c r="Q51" s="37"/>
      <c r="R51" s="37"/>
      <c r="S51" s="36"/>
      <c r="T51" s="36"/>
      <c r="U51" s="2"/>
    </row>
    <row r="52" spans="2:21" x14ac:dyDescent="0.25">
      <c r="B52" s="17">
        <f t="shared" si="22"/>
        <v>9</v>
      </c>
      <c r="C52" s="50">
        <f t="shared" si="23"/>
        <v>1.0000000000000003E-9</v>
      </c>
      <c r="D52" s="46"/>
      <c r="E52" s="35"/>
      <c r="F52" s="21">
        <f t="shared" si="19"/>
        <v>0</v>
      </c>
      <c r="G52" s="22"/>
      <c r="H52" s="21">
        <f t="shared" si="18"/>
        <v>0</v>
      </c>
      <c r="I52" s="21">
        <f t="shared" si="24"/>
        <v>16</v>
      </c>
      <c r="J52" s="23" t="str">
        <f t="shared" si="20"/>
        <v/>
      </c>
      <c r="K52" s="24"/>
      <c r="L52" s="25"/>
      <c r="M52" s="26"/>
      <c r="N52" s="25" t="str">
        <f t="shared" si="25"/>
        <v/>
      </c>
      <c r="O52" s="37"/>
      <c r="P52" s="37"/>
      <c r="Q52" s="37"/>
      <c r="R52" s="37"/>
      <c r="S52" s="37"/>
      <c r="T52" s="37"/>
    </row>
    <row r="53" spans="2:21" x14ac:dyDescent="0.25">
      <c r="B53" s="17">
        <f t="shared" si="22"/>
        <v>10</v>
      </c>
      <c r="C53" s="50">
        <f t="shared" si="23"/>
        <v>1.0000000000000003E-10</v>
      </c>
      <c r="D53" s="46"/>
      <c r="E53" s="35"/>
      <c r="F53" s="21">
        <f t="shared" si="19"/>
        <v>0</v>
      </c>
      <c r="G53" s="22"/>
      <c r="H53" s="21">
        <f>D53</f>
        <v>0</v>
      </c>
      <c r="I53" s="21">
        <f t="shared" si="24"/>
        <v>16</v>
      </c>
      <c r="J53" s="23" t="str">
        <f t="shared" si="20"/>
        <v/>
      </c>
      <c r="K53" s="24"/>
      <c r="L53" s="25"/>
      <c r="M53" s="26"/>
      <c r="N53" s="25" t="str">
        <f t="shared" si="25"/>
        <v/>
      </c>
      <c r="O53" s="37"/>
      <c r="P53" s="37"/>
      <c r="Q53" s="37"/>
      <c r="R53" s="37"/>
      <c r="S53" s="37"/>
      <c r="T53" s="37"/>
    </row>
    <row r="54" spans="2:21" x14ac:dyDescent="0.25">
      <c r="B54" s="34" t="s">
        <v>6</v>
      </c>
      <c r="C54" s="35">
        <v>10</v>
      </c>
      <c r="D54" s="36"/>
      <c r="E54" s="36"/>
      <c r="F54" s="36"/>
      <c r="G54" s="36"/>
      <c r="H54" s="36"/>
      <c r="I54" s="36"/>
      <c r="J54" s="54" t="s">
        <v>15</v>
      </c>
      <c r="K54" s="37"/>
      <c r="L54" s="37"/>
      <c r="M54" s="37"/>
      <c r="N54" s="54" t="s">
        <v>17</v>
      </c>
      <c r="O54" s="37"/>
      <c r="P54" s="37"/>
      <c r="Q54" s="37"/>
      <c r="R54" s="37"/>
      <c r="S54" s="37"/>
      <c r="T54" s="37"/>
    </row>
    <row r="55" spans="2:21" ht="43.8" x14ac:dyDescent="0.25">
      <c r="B55" s="38" t="s">
        <v>11</v>
      </c>
      <c r="C55" s="46">
        <v>0.1</v>
      </c>
      <c r="D55" s="36"/>
      <c r="E55" s="36"/>
      <c r="F55" s="37"/>
      <c r="G55" s="37"/>
      <c r="H55" s="37"/>
      <c r="I55" s="37"/>
      <c r="J55" s="23">
        <f>SUM(J44:J53)</f>
        <v>3</v>
      </c>
      <c r="K55" s="37"/>
      <c r="L55" s="37"/>
      <c r="M55" s="39" t="s">
        <v>37</v>
      </c>
      <c r="N55" s="25">
        <f>SUM(N44:N53)</f>
        <v>8.59375E-2</v>
      </c>
      <c r="O55" s="37"/>
      <c r="P55" s="37"/>
      <c r="Q55" s="37"/>
      <c r="R55" s="37"/>
      <c r="S55" s="37"/>
      <c r="T55" s="37"/>
    </row>
    <row r="56" spans="2:2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</sheetData>
  <sheetProtection password="8766" sheet="1" objects="1" scenarios="1"/>
  <mergeCells count="26">
    <mergeCell ref="P42:Q42"/>
    <mergeCell ref="S42:T42"/>
    <mergeCell ref="N41:T41"/>
    <mergeCell ref="B42:B43"/>
    <mergeCell ref="C42:C43"/>
    <mergeCell ref="D42:F42"/>
    <mergeCell ref="H42:I42"/>
    <mergeCell ref="J42:J43"/>
    <mergeCell ref="K42:K43"/>
    <mergeCell ref="L42:L43"/>
    <mergeCell ref="N42:N43"/>
    <mergeCell ref="O42:O43"/>
    <mergeCell ref="L5:L6"/>
    <mergeCell ref="B23:B24"/>
    <mergeCell ref="C23:C24"/>
    <mergeCell ref="D23:F23"/>
    <mergeCell ref="H23:I23"/>
    <mergeCell ref="J23:J24"/>
    <mergeCell ref="K23:K24"/>
    <mergeCell ref="L23:L24"/>
    <mergeCell ref="B5:B6"/>
    <mergeCell ref="C5:C6"/>
    <mergeCell ref="D5:F5"/>
    <mergeCell ref="H5:I5"/>
    <mergeCell ref="J5:J6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topLeftCell="A25" workbookViewId="0">
      <selection activeCell="N61" sqref="N61"/>
    </sheetView>
  </sheetViews>
  <sheetFormatPr defaultColWidth="9" defaultRowHeight="13.8" x14ac:dyDescent="0.25"/>
  <cols>
    <col min="1" max="1" width="6.109375" style="1" customWidth="1"/>
    <col min="2" max="2" width="16.6640625" style="1" customWidth="1"/>
    <col min="3" max="3" width="10.88671875" style="1" customWidth="1"/>
    <col min="4" max="5" width="8.88671875" style="1" customWidth="1"/>
    <col min="6" max="6" width="8.109375" style="1" customWidth="1"/>
    <col min="7" max="7" width="1" style="1" customWidth="1"/>
    <col min="8" max="10" width="8" style="1" customWidth="1"/>
    <col min="11" max="11" width="15.77734375" style="1" customWidth="1"/>
    <col min="12" max="12" width="9.33203125" style="1" customWidth="1"/>
    <col min="13" max="13" width="22.88671875" style="1" customWidth="1"/>
    <col min="14" max="14" width="9.109375" style="1" bestFit="1" customWidth="1"/>
    <col min="15" max="15" width="9.44140625" style="1" customWidth="1"/>
    <col min="16" max="17" width="8.33203125" style="1" customWidth="1"/>
    <col min="18" max="18" width="1.21875" style="1" customWidth="1"/>
    <col min="19" max="19" width="9.21875" style="1" customWidth="1"/>
    <col min="20" max="20" width="9.33203125" style="1" bestFit="1" customWidth="1"/>
    <col min="21" max="16384" width="9" style="1"/>
  </cols>
  <sheetData>
    <row r="1" spans="2:20" ht="18.75" x14ac:dyDescent="0.15">
      <c r="B1" s="5" t="s">
        <v>36</v>
      </c>
    </row>
    <row r="3" spans="2:20" ht="15.6" x14ac:dyDescent="0.25"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</row>
    <row r="4" spans="2:20" ht="6" customHeight="1" x14ac:dyDescent="0.1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</row>
    <row r="5" spans="2:20" ht="18.75" customHeight="1" x14ac:dyDescent="0.25">
      <c r="B5" s="62" t="s">
        <v>26</v>
      </c>
      <c r="C5" s="63" t="s">
        <v>7</v>
      </c>
      <c r="D5" s="64" t="s">
        <v>2</v>
      </c>
      <c r="E5" s="64"/>
      <c r="F5" s="64"/>
      <c r="G5" s="12"/>
      <c r="H5" s="64" t="s">
        <v>5</v>
      </c>
      <c r="I5" s="64"/>
      <c r="J5" s="65" t="s">
        <v>4</v>
      </c>
      <c r="K5" s="65" t="s">
        <v>34</v>
      </c>
      <c r="L5" s="62" t="s">
        <v>22</v>
      </c>
      <c r="M5" s="13" t="s">
        <v>20</v>
      </c>
      <c r="N5" s="8"/>
      <c r="O5" s="14"/>
      <c r="P5" s="14"/>
      <c r="Q5" s="14"/>
      <c r="R5" s="14"/>
      <c r="S5" s="8"/>
      <c r="T5" s="8"/>
    </row>
    <row r="6" spans="2:20" x14ac:dyDescent="0.25">
      <c r="B6" s="62"/>
      <c r="C6" s="63"/>
      <c r="D6" s="12" t="s">
        <v>1</v>
      </c>
      <c r="E6" s="12" t="s">
        <v>10</v>
      </c>
      <c r="F6" s="12" t="s">
        <v>3</v>
      </c>
      <c r="G6" s="12"/>
      <c r="H6" s="12" t="s">
        <v>1</v>
      </c>
      <c r="I6" s="12" t="s">
        <v>3</v>
      </c>
      <c r="J6" s="65"/>
      <c r="K6" s="65"/>
      <c r="L6" s="62"/>
      <c r="M6" s="13" t="s">
        <v>9</v>
      </c>
      <c r="N6" s="15"/>
      <c r="O6" s="16"/>
      <c r="P6" s="16"/>
      <c r="Q6" s="14"/>
      <c r="R6" s="14"/>
      <c r="S6" s="8"/>
      <c r="T6" s="8"/>
    </row>
    <row r="7" spans="2:20" ht="15" x14ac:dyDescent="0.15">
      <c r="B7" s="17" t="s">
        <v>21</v>
      </c>
      <c r="C7" s="18">
        <f>1/1000</f>
        <v>1E-3</v>
      </c>
      <c r="D7" s="19">
        <v>6</v>
      </c>
      <c r="E7" s="20">
        <v>6</v>
      </c>
      <c r="F7" s="21">
        <f>IFERROR(E7-D7,"")</f>
        <v>0</v>
      </c>
      <c r="G7" s="22"/>
      <c r="H7" s="21">
        <f t="shared" ref="H7:H15" si="0">H8+D7</f>
        <v>27</v>
      </c>
      <c r="I7" s="21">
        <f>F7</f>
        <v>0</v>
      </c>
      <c r="J7" s="23">
        <f>H7/(H7+I7)</f>
        <v>1</v>
      </c>
      <c r="K7" s="24" t="str">
        <f>IF(AND(J7&gt;=0.5,J8&lt;0.5),(J7-0.5)/(J7-J8),"")</f>
        <v/>
      </c>
      <c r="L7" s="25" t="str">
        <f>IFERROR(LOG(C7)+K7*(-LOG10(C$17)),"")</f>
        <v/>
      </c>
      <c r="M7" s="26" t="str">
        <f>IFERROR(1/10^L7/C$18,"")</f>
        <v/>
      </c>
      <c r="N7" s="15"/>
      <c r="O7" s="27"/>
      <c r="P7" s="27"/>
      <c r="Q7" s="27"/>
      <c r="R7" s="27"/>
      <c r="S7" s="8"/>
      <c r="T7" s="8"/>
    </row>
    <row r="8" spans="2:20" ht="15" x14ac:dyDescent="0.15">
      <c r="B8" s="17">
        <v>2</v>
      </c>
      <c r="C8" s="28">
        <f>C7/C$17</f>
        <v>1E-4</v>
      </c>
      <c r="D8" s="19">
        <v>6</v>
      </c>
      <c r="E8" s="20">
        <v>6</v>
      </c>
      <c r="F8" s="21">
        <f t="shared" ref="F8:F16" si="1">IFERROR(E8-D8,"")</f>
        <v>0</v>
      </c>
      <c r="G8" s="22"/>
      <c r="H8" s="21">
        <f t="shared" si="0"/>
        <v>21</v>
      </c>
      <c r="I8" s="21">
        <f>I7+F8</f>
        <v>0</v>
      </c>
      <c r="J8" s="23">
        <f t="shared" ref="J8:J16" si="2">H8/(H8+I8)</f>
        <v>1</v>
      </c>
      <c r="K8" s="25" t="str">
        <f t="shared" ref="K8:K16" si="3">IF(AND(J8&gt;=0.5,J9&lt;0.5),(J8-0.5)/(J8-J9),"")</f>
        <v/>
      </c>
      <c r="L8" s="25" t="str">
        <f t="shared" ref="L8:L16" si="4">IFERROR(LOG(C8)+K8*(-LOG10(C$17)),"")</f>
        <v/>
      </c>
      <c r="M8" s="29" t="str">
        <f t="shared" ref="M8:M16" si="5">IFERROR(1/10^L8/C$18,"")</f>
        <v/>
      </c>
      <c r="N8" s="15"/>
      <c r="O8" s="16"/>
      <c r="P8" s="16"/>
      <c r="Q8" s="14"/>
      <c r="R8" s="14"/>
      <c r="S8" s="8"/>
      <c r="T8" s="8"/>
    </row>
    <row r="9" spans="2:20" ht="15" x14ac:dyDescent="0.15">
      <c r="B9" s="30">
        <f t="shared" ref="B9:B16" si="6">B8+1</f>
        <v>3</v>
      </c>
      <c r="C9" s="28">
        <f t="shared" ref="C9:C16" si="7">C8/C$17</f>
        <v>1.0000000000000001E-5</v>
      </c>
      <c r="D9" s="31">
        <v>6</v>
      </c>
      <c r="E9" s="20">
        <v>6</v>
      </c>
      <c r="F9" s="21">
        <f t="shared" si="1"/>
        <v>0</v>
      </c>
      <c r="G9" s="22"/>
      <c r="H9" s="32">
        <f t="shared" si="0"/>
        <v>15</v>
      </c>
      <c r="I9" s="32">
        <f t="shared" ref="I9:I16" si="8">I8+F9</f>
        <v>0</v>
      </c>
      <c r="J9" s="23">
        <f t="shared" si="2"/>
        <v>1</v>
      </c>
      <c r="K9" s="25" t="str">
        <f t="shared" si="3"/>
        <v/>
      </c>
      <c r="L9" s="25" t="str">
        <f t="shared" si="4"/>
        <v/>
      </c>
      <c r="M9" s="26" t="str">
        <f t="shared" si="5"/>
        <v/>
      </c>
      <c r="N9" s="15"/>
      <c r="O9" s="16"/>
      <c r="P9" s="16"/>
      <c r="Q9" s="14"/>
      <c r="R9" s="14"/>
      <c r="S9" s="8"/>
      <c r="T9" s="8"/>
    </row>
    <row r="10" spans="2:20" ht="15" x14ac:dyDescent="0.15">
      <c r="B10" s="30">
        <f t="shared" si="6"/>
        <v>4</v>
      </c>
      <c r="C10" s="28">
        <f t="shared" si="7"/>
        <v>1.0000000000000002E-6</v>
      </c>
      <c r="D10" s="31">
        <v>5</v>
      </c>
      <c r="E10" s="20">
        <v>6</v>
      </c>
      <c r="F10" s="21">
        <f t="shared" si="1"/>
        <v>1</v>
      </c>
      <c r="G10" s="22"/>
      <c r="H10" s="32">
        <f t="shared" si="0"/>
        <v>9</v>
      </c>
      <c r="I10" s="32">
        <f t="shared" si="8"/>
        <v>1</v>
      </c>
      <c r="J10" s="23">
        <f t="shared" si="2"/>
        <v>0.9</v>
      </c>
      <c r="K10" s="25" t="str">
        <f t="shared" si="3"/>
        <v/>
      </c>
      <c r="L10" s="25" t="str">
        <f t="shared" si="4"/>
        <v/>
      </c>
      <c r="M10" s="26" t="str">
        <f t="shared" si="5"/>
        <v/>
      </c>
      <c r="N10" s="15"/>
      <c r="O10" s="16"/>
      <c r="P10" s="16"/>
      <c r="Q10" s="14"/>
      <c r="R10" s="14"/>
      <c r="S10" s="8"/>
      <c r="T10" s="8"/>
    </row>
    <row r="11" spans="2:20" ht="15" x14ac:dyDescent="0.15">
      <c r="B11" s="17">
        <f t="shared" si="6"/>
        <v>5</v>
      </c>
      <c r="C11" s="28">
        <f t="shared" si="7"/>
        <v>1.0000000000000002E-7</v>
      </c>
      <c r="D11" s="19">
        <v>3</v>
      </c>
      <c r="E11" s="20">
        <v>6</v>
      </c>
      <c r="F11" s="21">
        <f t="shared" si="1"/>
        <v>3</v>
      </c>
      <c r="G11" s="22"/>
      <c r="H11" s="21">
        <f t="shared" si="0"/>
        <v>4</v>
      </c>
      <c r="I11" s="21">
        <f t="shared" si="8"/>
        <v>4</v>
      </c>
      <c r="J11" s="23">
        <f t="shared" si="2"/>
        <v>0.5</v>
      </c>
      <c r="K11" s="25">
        <f t="shared" si="3"/>
        <v>0</v>
      </c>
      <c r="L11" s="25">
        <f t="shared" si="4"/>
        <v>-7</v>
      </c>
      <c r="M11" s="33">
        <f t="shared" si="5"/>
        <v>200000000</v>
      </c>
      <c r="N11" s="15"/>
      <c r="O11" s="16"/>
      <c r="P11" s="16"/>
      <c r="Q11" s="14"/>
      <c r="R11" s="14"/>
      <c r="S11" s="8"/>
      <c r="T11" s="8"/>
    </row>
    <row r="12" spans="2:20" ht="15" x14ac:dyDescent="0.15">
      <c r="B12" s="17">
        <f t="shared" si="6"/>
        <v>6</v>
      </c>
      <c r="C12" s="28">
        <f t="shared" si="7"/>
        <v>1.0000000000000002E-8</v>
      </c>
      <c r="D12" s="19">
        <v>1</v>
      </c>
      <c r="E12" s="20">
        <v>6</v>
      </c>
      <c r="F12" s="21">
        <f t="shared" si="1"/>
        <v>5</v>
      </c>
      <c r="G12" s="22"/>
      <c r="H12" s="21">
        <f t="shared" si="0"/>
        <v>1</v>
      </c>
      <c r="I12" s="21">
        <f t="shared" si="8"/>
        <v>9</v>
      </c>
      <c r="J12" s="23">
        <f t="shared" si="2"/>
        <v>0.1</v>
      </c>
      <c r="K12" s="25" t="str">
        <f t="shared" si="3"/>
        <v/>
      </c>
      <c r="L12" s="25" t="str">
        <f t="shared" si="4"/>
        <v/>
      </c>
      <c r="M12" s="26" t="str">
        <f t="shared" si="5"/>
        <v/>
      </c>
      <c r="N12" s="15"/>
      <c r="O12" s="16"/>
      <c r="P12" s="16"/>
      <c r="Q12" s="14"/>
      <c r="R12" s="14"/>
      <c r="S12" s="8"/>
      <c r="T12" s="8"/>
    </row>
    <row r="13" spans="2:20" ht="15" x14ac:dyDescent="0.15">
      <c r="B13" s="17">
        <f t="shared" si="6"/>
        <v>7</v>
      </c>
      <c r="C13" s="28">
        <f t="shared" si="7"/>
        <v>1.0000000000000003E-9</v>
      </c>
      <c r="D13" s="19">
        <v>0</v>
      </c>
      <c r="E13" s="20">
        <v>6</v>
      </c>
      <c r="F13" s="21">
        <f t="shared" si="1"/>
        <v>6</v>
      </c>
      <c r="G13" s="22"/>
      <c r="H13" s="21">
        <f t="shared" si="0"/>
        <v>0</v>
      </c>
      <c r="I13" s="21">
        <f t="shared" si="8"/>
        <v>15</v>
      </c>
      <c r="J13" s="23">
        <f t="shared" si="2"/>
        <v>0</v>
      </c>
      <c r="K13" s="25" t="str">
        <f t="shared" si="3"/>
        <v/>
      </c>
      <c r="L13" s="25" t="str">
        <f t="shared" si="4"/>
        <v/>
      </c>
      <c r="M13" s="26" t="str">
        <f t="shared" si="5"/>
        <v/>
      </c>
      <c r="N13" s="15"/>
      <c r="O13" s="16"/>
      <c r="P13" s="16"/>
      <c r="Q13" s="14"/>
      <c r="R13" s="14"/>
      <c r="S13" s="8"/>
      <c r="T13" s="8"/>
    </row>
    <row r="14" spans="2:20" ht="15" x14ac:dyDescent="0.15">
      <c r="B14" s="17">
        <f t="shared" si="6"/>
        <v>8</v>
      </c>
      <c r="C14" s="28">
        <f t="shared" si="7"/>
        <v>1.0000000000000003E-10</v>
      </c>
      <c r="D14" s="19">
        <v>0</v>
      </c>
      <c r="E14" s="20">
        <v>6</v>
      </c>
      <c r="F14" s="21">
        <f t="shared" si="1"/>
        <v>6</v>
      </c>
      <c r="G14" s="22"/>
      <c r="H14" s="21">
        <f t="shared" si="0"/>
        <v>0</v>
      </c>
      <c r="I14" s="21">
        <f t="shared" si="8"/>
        <v>21</v>
      </c>
      <c r="J14" s="23">
        <f t="shared" si="2"/>
        <v>0</v>
      </c>
      <c r="K14" s="25" t="str">
        <f t="shared" si="3"/>
        <v/>
      </c>
      <c r="L14" s="25" t="str">
        <f t="shared" si="4"/>
        <v/>
      </c>
      <c r="M14" s="26" t="str">
        <f t="shared" si="5"/>
        <v/>
      </c>
      <c r="N14" s="15"/>
      <c r="O14" s="16"/>
      <c r="P14" s="16"/>
      <c r="Q14" s="14"/>
      <c r="R14" s="14"/>
      <c r="S14" s="8"/>
      <c r="T14" s="8"/>
    </row>
    <row r="15" spans="2:20" ht="15" x14ac:dyDescent="0.15">
      <c r="B15" s="17">
        <f t="shared" si="6"/>
        <v>9</v>
      </c>
      <c r="C15" s="28">
        <f t="shared" si="7"/>
        <v>1.0000000000000003E-11</v>
      </c>
      <c r="D15" s="19">
        <v>0</v>
      </c>
      <c r="E15" s="20">
        <v>6</v>
      </c>
      <c r="F15" s="21">
        <f t="shared" si="1"/>
        <v>6</v>
      </c>
      <c r="G15" s="22"/>
      <c r="H15" s="21">
        <f t="shared" si="0"/>
        <v>0</v>
      </c>
      <c r="I15" s="21">
        <f t="shared" si="8"/>
        <v>27</v>
      </c>
      <c r="J15" s="23">
        <f t="shared" si="2"/>
        <v>0</v>
      </c>
      <c r="K15" s="25" t="str">
        <f t="shared" si="3"/>
        <v/>
      </c>
      <c r="L15" s="25" t="str">
        <f t="shared" si="4"/>
        <v/>
      </c>
      <c r="M15" s="26" t="str">
        <f t="shared" si="5"/>
        <v/>
      </c>
      <c r="N15" s="15"/>
      <c r="O15" s="16"/>
      <c r="P15" s="16"/>
      <c r="Q15" s="14"/>
      <c r="R15" s="14"/>
      <c r="S15" s="8"/>
      <c r="T15" s="8"/>
    </row>
    <row r="16" spans="2:20" ht="15" x14ac:dyDescent="0.15">
      <c r="B16" s="17">
        <f t="shared" si="6"/>
        <v>10</v>
      </c>
      <c r="C16" s="28">
        <f t="shared" si="7"/>
        <v>1.0000000000000002E-12</v>
      </c>
      <c r="D16" s="19">
        <v>0</v>
      </c>
      <c r="E16" s="20">
        <v>6</v>
      </c>
      <c r="F16" s="21">
        <f t="shared" si="1"/>
        <v>6</v>
      </c>
      <c r="G16" s="22"/>
      <c r="H16" s="21">
        <f>D16</f>
        <v>0</v>
      </c>
      <c r="I16" s="21">
        <f t="shared" si="8"/>
        <v>33</v>
      </c>
      <c r="J16" s="23">
        <f t="shared" si="2"/>
        <v>0</v>
      </c>
      <c r="K16" s="25" t="str">
        <f t="shared" si="3"/>
        <v/>
      </c>
      <c r="L16" s="25" t="str">
        <f t="shared" si="4"/>
        <v/>
      </c>
      <c r="M16" s="26" t="str">
        <f t="shared" si="5"/>
        <v/>
      </c>
      <c r="N16" s="15"/>
      <c r="O16" s="16"/>
      <c r="P16" s="16"/>
      <c r="Q16" s="14"/>
      <c r="R16" s="14"/>
      <c r="S16" s="8"/>
      <c r="T16" s="8"/>
    </row>
    <row r="17" spans="2:20" x14ac:dyDescent="0.25">
      <c r="B17" s="34" t="s">
        <v>6</v>
      </c>
      <c r="C17" s="35">
        <v>10</v>
      </c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15"/>
      <c r="O17" s="16"/>
      <c r="P17" s="16"/>
      <c r="Q17" s="14"/>
      <c r="R17" s="14"/>
      <c r="S17" s="8"/>
      <c r="T17" s="8"/>
    </row>
    <row r="18" spans="2:20" ht="57.75" customHeight="1" x14ac:dyDescent="0.15">
      <c r="B18" s="38" t="s">
        <v>11</v>
      </c>
      <c r="C18" s="35">
        <v>0.05</v>
      </c>
      <c r="D18" s="36"/>
      <c r="E18" s="36"/>
      <c r="F18" s="37"/>
      <c r="G18" s="37"/>
      <c r="H18" s="37"/>
      <c r="I18" s="37"/>
      <c r="J18" s="37"/>
      <c r="K18" s="37"/>
      <c r="L18" s="37"/>
      <c r="M18" s="39" t="s">
        <v>38</v>
      </c>
      <c r="N18" s="15"/>
      <c r="O18" s="16"/>
      <c r="P18" s="16"/>
      <c r="Q18" s="14"/>
      <c r="R18" s="14"/>
      <c r="S18" s="8"/>
      <c r="T18" s="8"/>
    </row>
    <row r="19" spans="2:20" ht="15" x14ac:dyDescent="0.1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15"/>
      <c r="O19" s="16"/>
      <c r="P19" s="16"/>
      <c r="Q19" s="14"/>
      <c r="R19" s="14"/>
      <c r="S19" s="8"/>
      <c r="T19" s="8"/>
    </row>
    <row r="20" spans="2:20" ht="15" x14ac:dyDescent="0.1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5"/>
      <c r="O20" s="16"/>
      <c r="P20" s="16"/>
      <c r="Q20" s="14"/>
      <c r="R20" s="14"/>
      <c r="S20" s="8"/>
      <c r="T20" s="8"/>
    </row>
    <row r="21" spans="2:20" ht="15.6" x14ac:dyDescent="0.25">
      <c r="B21" s="6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16"/>
      <c r="P21" s="16"/>
      <c r="Q21" s="14"/>
      <c r="R21" s="14"/>
      <c r="S21" s="8"/>
      <c r="T21" s="8"/>
    </row>
    <row r="22" spans="2:20" ht="6" customHeight="1" x14ac:dyDescent="0.1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</row>
    <row r="23" spans="2:20" ht="16.5" customHeight="1" x14ac:dyDescent="0.25">
      <c r="B23" s="58" t="s">
        <v>0</v>
      </c>
      <c r="C23" s="59" t="s">
        <v>7</v>
      </c>
      <c r="D23" s="60" t="s">
        <v>2</v>
      </c>
      <c r="E23" s="60"/>
      <c r="F23" s="60"/>
      <c r="G23" s="42"/>
      <c r="H23" s="60" t="s">
        <v>5</v>
      </c>
      <c r="I23" s="60"/>
      <c r="J23" s="61" t="s">
        <v>4</v>
      </c>
      <c r="K23" s="61" t="s">
        <v>12</v>
      </c>
      <c r="L23" s="58" t="s">
        <v>22</v>
      </c>
      <c r="M23" s="43" t="s">
        <v>29</v>
      </c>
      <c r="N23" s="15"/>
      <c r="O23" s="16"/>
      <c r="P23" s="44"/>
      <c r="Q23" s="14"/>
      <c r="R23" s="14"/>
      <c r="S23" s="8"/>
      <c r="T23" s="8"/>
    </row>
    <row r="24" spans="2:20" ht="15" x14ac:dyDescent="0.25">
      <c r="B24" s="58"/>
      <c r="C24" s="59"/>
      <c r="D24" s="42" t="s">
        <v>1</v>
      </c>
      <c r="E24" s="42" t="s">
        <v>10</v>
      </c>
      <c r="F24" s="45" t="s">
        <v>3</v>
      </c>
      <c r="G24" s="42"/>
      <c r="H24" s="42" t="s">
        <v>1</v>
      </c>
      <c r="I24" s="42" t="s">
        <v>3</v>
      </c>
      <c r="J24" s="61"/>
      <c r="K24" s="61"/>
      <c r="L24" s="58"/>
      <c r="M24" s="43" t="s">
        <v>9</v>
      </c>
      <c r="N24" s="15"/>
      <c r="O24" s="27"/>
      <c r="P24" s="27"/>
      <c r="Q24" s="27"/>
      <c r="R24" s="27"/>
      <c r="S24" s="8"/>
      <c r="T24" s="8"/>
    </row>
    <row r="25" spans="2:20" ht="15" x14ac:dyDescent="0.15">
      <c r="B25" s="17" t="s">
        <v>8</v>
      </c>
      <c r="C25" s="18">
        <f>1/1000</f>
        <v>1E-3</v>
      </c>
      <c r="D25" s="19">
        <v>6</v>
      </c>
      <c r="E25" s="20">
        <v>6</v>
      </c>
      <c r="F25" s="21">
        <f>IFERROR(E25-D25,"")</f>
        <v>0</v>
      </c>
      <c r="G25" s="22"/>
      <c r="H25" s="21">
        <f t="shared" ref="H25:H33" si="9">H26+D25</f>
        <v>27</v>
      </c>
      <c r="I25" s="21">
        <f>F25</f>
        <v>0</v>
      </c>
      <c r="J25" s="23">
        <f>IFERROR(D25/E25,"")</f>
        <v>1</v>
      </c>
      <c r="K25" s="33" t="str">
        <f>IF(AND(J25=1,J26&lt;1),C25,"")</f>
        <v/>
      </c>
      <c r="L25" s="25" t="str">
        <f>IF(K25="","",LOG(C25)+0.5-H25/E$25)</f>
        <v/>
      </c>
      <c r="M25" s="29" t="str">
        <f>IFERROR(1/10^L25/C$36,"")</f>
        <v/>
      </c>
      <c r="N25" s="15"/>
      <c r="O25" s="15"/>
      <c r="P25" s="15"/>
      <c r="Q25" s="8"/>
      <c r="R25" s="8"/>
      <c r="S25" s="8"/>
      <c r="T25" s="8"/>
    </row>
    <row r="26" spans="2:20" ht="15" x14ac:dyDescent="0.15">
      <c r="B26" s="17">
        <v>2</v>
      </c>
      <c r="C26" s="28">
        <f>C25/C$35</f>
        <v>1E-4</v>
      </c>
      <c r="D26" s="19">
        <v>6</v>
      </c>
      <c r="E26" s="20">
        <v>6</v>
      </c>
      <c r="F26" s="21">
        <f t="shared" ref="F26:F34" si="10">IFERROR(E26-D26,"")</f>
        <v>0</v>
      </c>
      <c r="G26" s="22"/>
      <c r="H26" s="21">
        <f t="shared" si="9"/>
        <v>21</v>
      </c>
      <c r="I26" s="21">
        <f>I25+F26</f>
        <v>0</v>
      </c>
      <c r="J26" s="23">
        <f t="shared" ref="J26:J34" si="11">IFERROR(D26/E26,"")</f>
        <v>1</v>
      </c>
      <c r="K26" s="33" t="str">
        <f t="shared" ref="K26:K34" si="12">IF(AND(J26=1,J27&lt;1),C26,"")</f>
        <v/>
      </c>
      <c r="L26" s="25" t="str">
        <f t="shared" ref="L26:L34" si="13">IF(K26="","",LOG(C26)+0.5-H26/E$25)</f>
        <v/>
      </c>
      <c r="M26" s="29" t="str">
        <f t="shared" ref="M26:M34" si="14">IFERROR(1/10^L26/C$36,"")</f>
        <v/>
      </c>
      <c r="N26" s="15"/>
      <c r="O26" s="15"/>
      <c r="P26" s="15"/>
      <c r="Q26" s="8"/>
      <c r="R26" s="8"/>
      <c r="S26" s="8"/>
      <c r="T26" s="8"/>
    </row>
    <row r="27" spans="2:20" ht="15" x14ac:dyDescent="0.15">
      <c r="B27" s="30">
        <f t="shared" ref="B27:B34" si="15">B26+1</f>
        <v>3</v>
      </c>
      <c r="C27" s="28">
        <f t="shared" ref="C27:C34" si="16">C26/C$35</f>
        <v>1.0000000000000001E-5</v>
      </c>
      <c r="D27" s="31">
        <v>6</v>
      </c>
      <c r="E27" s="20">
        <v>6</v>
      </c>
      <c r="F27" s="21">
        <f t="shared" si="10"/>
        <v>0</v>
      </c>
      <c r="G27" s="22"/>
      <c r="H27" s="32">
        <f t="shared" si="9"/>
        <v>15</v>
      </c>
      <c r="I27" s="32">
        <f t="shared" ref="I27:I34" si="17">I26+F27</f>
        <v>0</v>
      </c>
      <c r="J27" s="23">
        <f t="shared" si="11"/>
        <v>1</v>
      </c>
      <c r="K27" s="33">
        <f t="shared" si="12"/>
        <v>1.0000000000000001E-5</v>
      </c>
      <c r="L27" s="25">
        <f t="shared" si="13"/>
        <v>-7</v>
      </c>
      <c r="M27" s="29">
        <f t="shared" si="14"/>
        <v>200000000</v>
      </c>
      <c r="N27" s="15"/>
      <c r="O27" s="15"/>
      <c r="P27" s="15"/>
      <c r="Q27" s="8"/>
      <c r="R27" s="8"/>
      <c r="S27" s="8"/>
      <c r="T27" s="8"/>
    </row>
    <row r="28" spans="2:20" ht="15" x14ac:dyDescent="0.15">
      <c r="B28" s="30">
        <f t="shared" si="15"/>
        <v>4</v>
      </c>
      <c r="C28" s="28">
        <f t="shared" si="16"/>
        <v>1.0000000000000002E-6</v>
      </c>
      <c r="D28" s="31">
        <v>5</v>
      </c>
      <c r="E28" s="20">
        <v>6</v>
      </c>
      <c r="F28" s="21">
        <f t="shared" si="10"/>
        <v>1</v>
      </c>
      <c r="G28" s="22"/>
      <c r="H28" s="32">
        <f t="shared" si="9"/>
        <v>9</v>
      </c>
      <c r="I28" s="32">
        <f t="shared" si="17"/>
        <v>1</v>
      </c>
      <c r="J28" s="23">
        <f t="shared" si="11"/>
        <v>0.83333333333333337</v>
      </c>
      <c r="K28" s="33" t="str">
        <f t="shared" si="12"/>
        <v/>
      </c>
      <c r="L28" s="25" t="str">
        <f t="shared" si="13"/>
        <v/>
      </c>
      <c r="M28" s="29" t="str">
        <f t="shared" si="14"/>
        <v/>
      </c>
      <c r="N28" s="8"/>
      <c r="O28" s="8"/>
      <c r="P28" s="8"/>
      <c r="Q28" s="8"/>
      <c r="R28" s="8"/>
      <c r="S28" s="8"/>
      <c r="T28" s="8"/>
    </row>
    <row r="29" spans="2:20" ht="15" x14ac:dyDescent="0.15">
      <c r="B29" s="17">
        <f t="shared" si="15"/>
        <v>5</v>
      </c>
      <c r="C29" s="28">
        <f t="shared" si="16"/>
        <v>1.0000000000000002E-7</v>
      </c>
      <c r="D29" s="19">
        <v>3</v>
      </c>
      <c r="E29" s="20">
        <v>6</v>
      </c>
      <c r="F29" s="21">
        <f t="shared" si="10"/>
        <v>3</v>
      </c>
      <c r="G29" s="22"/>
      <c r="H29" s="21">
        <f t="shared" si="9"/>
        <v>4</v>
      </c>
      <c r="I29" s="21">
        <f t="shared" si="17"/>
        <v>4</v>
      </c>
      <c r="J29" s="23">
        <f t="shared" si="11"/>
        <v>0.5</v>
      </c>
      <c r="K29" s="33" t="str">
        <f t="shared" si="12"/>
        <v/>
      </c>
      <c r="L29" s="25" t="str">
        <f t="shared" si="13"/>
        <v/>
      </c>
      <c r="M29" s="29" t="str">
        <f t="shared" si="14"/>
        <v/>
      </c>
      <c r="N29" s="8"/>
      <c r="O29" s="8"/>
      <c r="P29" s="8"/>
      <c r="Q29" s="8"/>
      <c r="R29" s="8"/>
      <c r="S29" s="8"/>
      <c r="T29" s="8"/>
    </row>
    <row r="30" spans="2:20" ht="15" x14ac:dyDescent="0.15">
      <c r="B30" s="17">
        <f t="shared" si="15"/>
        <v>6</v>
      </c>
      <c r="C30" s="28">
        <f t="shared" si="16"/>
        <v>1.0000000000000002E-8</v>
      </c>
      <c r="D30" s="19">
        <v>1</v>
      </c>
      <c r="E30" s="20">
        <v>6</v>
      </c>
      <c r="F30" s="21">
        <f t="shared" si="10"/>
        <v>5</v>
      </c>
      <c r="G30" s="22"/>
      <c r="H30" s="21">
        <f t="shared" si="9"/>
        <v>1</v>
      </c>
      <c r="I30" s="21">
        <f t="shared" si="17"/>
        <v>9</v>
      </c>
      <c r="J30" s="23">
        <f t="shared" si="11"/>
        <v>0.16666666666666666</v>
      </c>
      <c r="K30" s="33" t="str">
        <f t="shared" si="12"/>
        <v/>
      </c>
      <c r="L30" s="25" t="str">
        <f t="shared" si="13"/>
        <v/>
      </c>
      <c r="M30" s="29" t="str">
        <f t="shared" si="14"/>
        <v/>
      </c>
      <c r="N30" s="8"/>
      <c r="O30" s="8"/>
      <c r="P30" s="8"/>
      <c r="Q30" s="8"/>
      <c r="R30" s="8"/>
      <c r="S30" s="8"/>
      <c r="T30" s="8"/>
    </row>
    <row r="31" spans="2:20" ht="15" x14ac:dyDescent="0.15">
      <c r="B31" s="17">
        <f t="shared" si="15"/>
        <v>7</v>
      </c>
      <c r="C31" s="28">
        <f t="shared" si="16"/>
        <v>1.0000000000000003E-9</v>
      </c>
      <c r="D31" s="19">
        <v>0</v>
      </c>
      <c r="E31" s="20">
        <v>6</v>
      </c>
      <c r="F31" s="21">
        <f t="shared" si="10"/>
        <v>6</v>
      </c>
      <c r="G31" s="22"/>
      <c r="H31" s="21">
        <f t="shared" si="9"/>
        <v>0</v>
      </c>
      <c r="I31" s="21">
        <f t="shared" si="17"/>
        <v>15</v>
      </c>
      <c r="J31" s="23">
        <f t="shared" si="11"/>
        <v>0</v>
      </c>
      <c r="K31" s="33" t="str">
        <f t="shared" si="12"/>
        <v/>
      </c>
      <c r="L31" s="25" t="str">
        <f t="shared" si="13"/>
        <v/>
      </c>
      <c r="M31" s="29" t="str">
        <f t="shared" si="14"/>
        <v/>
      </c>
      <c r="N31" s="8"/>
      <c r="O31" s="8"/>
      <c r="P31" s="8"/>
      <c r="Q31" s="8"/>
      <c r="R31" s="8"/>
      <c r="S31" s="8"/>
      <c r="T31" s="8"/>
    </row>
    <row r="32" spans="2:20" ht="15" x14ac:dyDescent="0.15">
      <c r="B32" s="17">
        <f t="shared" si="15"/>
        <v>8</v>
      </c>
      <c r="C32" s="28">
        <f t="shared" si="16"/>
        <v>1.0000000000000003E-10</v>
      </c>
      <c r="D32" s="19">
        <v>0</v>
      </c>
      <c r="E32" s="20">
        <v>6</v>
      </c>
      <c r="F32" s="21">
        <f t="shared" si="10"/>
        <v>6</v>
      </c>
      <c r="G32" s="22"/>
      <c r="H32" s="21">
        <f t="shared" si="9"/>
        <v>0</v>
      </c>
      <c r="I32" s="21">
        <f t="shared" si="17"/>
        <v>21</v>
      </c>
      <c r="J32" s="23">
        <f t="shared" si="11"/>
        <v>0</v>
      </c>
      <c r="K32" s="33" t="str">
        <f t="shared" si="12"/>
        <v/>
      </c>
      <c r="L32" s="25" t="str">
        <f t="shared" si="13"/>
        <v/>
      </c>
      <c r="M32" s="29" t="str">
        <f t="shared" si="14"/>
        <v/>
      </c>
      <c r="N32" s="8"/>
      <c r="O32" s="8"/>
      <c r="P32" s="8"/>
      <c r="Q32" s="8"/>
      <c r="R32" s="8"/>
      <c r="S32" s="8"/>
      <c r="T32" s="8"/>
    </row>
    <row r="33" spans="2:21" ht="15" x14ac:dyDescent="0.15">
      <c r="B33" s="17">
        <f t="shared" si="15"/>
        <v>9</v>
      </c>
      <c r="C33" s="28">
        <f t="shared" si="16"/>
        <v>1.0000000000000003E-11</v>
      </c>
      <c r="D33" s="19">
        <v>0</v>
      </c>
      <c r="E33" s="20">
        <v>6</v>
      </c>
      <c r="F33" s="21">
        <f t="shared" si="10"/>
        <v>6</v>
      </c>
      <c r="G33" s="22"/>
      <c r="H33" s="21">
        <f t="shared" si="9"/>
        <v>0</v>
      </c>
      <c r="I33" s="21">
        <f t="shared" si="17"/>
        <v>27</v>
      </c>
      <c r="J33" s="23">
        <f t="shared" si="11"/>
        <v>0</v>
      </c>
      <c r="K33" s="33" t="str">
        <f t="shared" si="12"/>
        <v/>
      </c>
      <c r="L33" s="25" t="str">
        <f t="shared" si="13"/>
        <v/>
      </c>
      <c r="M33" s="29" t="str">
        <f t="shared" si="14"/>
        <v/>
      </c>
      <c r="N33" s="8"/>
      <c r="O33" s="8"/>
      <c r="P33" s="8"/>
      <c r="Q33" s="8"/>
      <c r="R33" s="8"/>
      <c r="S33" s="8"/>
      <c r="T33" s="8"/>
    </row>
    <row r="34" spans="2:21" ht="15" x14ac:dyDescent="0.15">
      <c r="B34" s="17">
        <f t="shared" si="15"/>
        <v>10</v>
      </c>
      <c r="C34" s="28">
        <f t="shared" si="16"/>
        <v>1.0000000000000002E-12</v>
      </c>
      <c r="D34" s="19">
        <v>0</v>
      </c>
      <c r="E34" s="20">
        <v>6</v>
      </c>
      <c r="F34" s="21">
        <f t="shared" si="10"/>
        <v>6</v>
      </c>
      <c r="G34" s="22"/>
      <c r="H34" s="21">
        <f>D34</f>
        <v>0</v>
      </c>
      <c r="I34" s="21">
        <f t="shared" si="17"/>
        <v>33</v>
      </c>
      <c r="J34" s="23">
        <f t="shared" si="11"/>
        <v>0</v>
      </c>
      <c r="K34" s="33" t="str">
        <f t="shared" si="12"/>
        <v/>
      </c>
      <c r="L34" s="25" t="str">
        <f t="shared" si="13"/>
        <v/>
      </c>
      <c r="M34" s="29" t="str">
        <f t="shared" si="14"/>
        <v/>
      </c>
      <c r="N34" s="8"/>
      <c r="O34" s="8"/>
      <c r="P34" s="8"/>
      <c r="Q34" s="8"/>
      <c r="R34" s="8"/>
      <c r="S34" s="8"/>
      <c r="T34" s="8"/>
    </row>
    <row r="35" spans="2:21" x14ac:dyDescent="0.25">
      <c r="B35" s="34" t="s">
        <v>6</v>
      </c>
      <c r="C35" s="35">
        <v>10</v>
      </c>
      <c r="D35" s="36"/>
      <c r="E35" s="36"/>
      <c r="F35" s="36"/>
      <c r="G35" s="36"/>
      <c r="H35" s="36"/>
      <c r="I35" s="36"/>
      <c r="J35" s="37"/>
      <c r="K35" s="37"/>
      <c r="L35" s="37"/>
      <c r="M35" s="26"/>
      <c r="N35" s="8"/>
      <c r="O35" s="8"/>
      <c r="P35" s="8"/>
      <c r="Q35" s="8"/>
      <c r="R35" s="8"/>
      <c r="S35" s="8"/>
      <c r="T35" s="8"/>
    </row>
    <row r="36" spans="2:21" ht="52.5" customHeight="1" x14ac:dyDescent="0.15">
      <c r="B36" s="38" t="s">
        <v>11</v>
      </c>
      <c r="C36" s="46">
        <v>0.05</v>
      </c>
      <c r="D36" s="36"/>
      <c r="E36" s="36"/>
      <c r="F36" s="37"/>
      <c r="G36" s="37"/>
      <c r="H36" s="37"/>
      <c r="I36" s="37"/>
      <c r="J36" s="37"/>
      <c r="K36" s="37"/>
      <c r="L36" s="37"/>
      <c r="M36" s="39" t="s">
        <v>37</v>
      </c>
      <c r="N36" s="8"/>
      <c r="O36" s="8"/>
      <c r="P36" s="8"/>
      <c r="Q36" s="8"/>
      <c r="R36" s="8"/>
      <c r="S36" s="8"/>
      <c r="T36" s="8"/>
    </row>
    <row r="37" spans="2:21" ht="15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1" ht="15" x14ac:dyDescent="0.15">
      <c r="B38" s="8"/>
      <c r="C38" s="8"/>
      <c r="D38" s="8"/>
      <c r="E38" s="8"/>
      <c r="F38" s="8"/>
      <c r="G38" s="8"/>
      <c r="H38" s="8"/>
      <c r="I38" s="8"/>
      <c r="J38" s="8"/>
      <c r="K38" s="40"/>
      <c r="L38" s="8"/>
      <c r="M38" s="8"/>
      <c r="N38" s="8"/>
      <c r="O38" s="8"/>
      <c r="P38" s="8"/>
      <c r="Q38" s="8"/>
      <c r="R38" s="8"/>
      <c r="S38" s="8"/>
      <c r="T38" s="8"/>
    </row>
    <row r="39" spans="2:21" ht="15.6" x14ac:dyDescent="0.25">
      <c r="B39" s="6" t="s">
        <v>33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  <c r="O39" s="7"/>
      <c r="P39" s="7"/>
      <c r="Q39" s="7"/>
      <c r="R39" s="7"/>
      <c r="S39" s="7"/>
      <c r="T39" s="7"/>
    </row>
    <row r="40" spans="2:21" ht="6" customHeight="1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1"/>
      <c r="P40" s="11"/>
      <c r="Q40" s="11"/>
      <c r="R40" s="11"/>
      <c r="S40" s="11"/>
      <c r="T40" s="11"/>
    </row>
    <row r="41" spans="2:21" ht="16.5" x14ac:dyDescent="0.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0" t="s">
        <v>32</v>
      </c>
      <c r="O41" s="66"/>
      <c r="P41" s="66"/>
      <c r="Q41" s="66"/>
      <c r="R41" s="66"/>
      <c r="S41" s="66"/>
      <c r="T41" s="66"/>
    </row>
    <row r="42" spans="2:21" ht="16.2" x14ac:dyDescent="0.25">
      <c r="B42" s="58" t="s">
        <v>0</v>
      </c>
      <c r="C42" s="59" t="s">
        <v>7</v>
      </c>
      <c r="D42" s="60" t="s">
        <v>2</v>
      </c>
      <c r="E42" s="60"/>
      <c r="F42" s="60"/>
      <c r="G42" s="42"/>
      <c r="H42" s="60" t="s">
        <v>5</v>
      </c>
      <c r="I42" s="60"/>
      <c r="J42" s="61" t="s">
        <v>24</v>
      </c>
      <c r="K42" s="61" t="s">
        <v>16</v>
      </c>
      <c r="L42" s="58" t="s">
        <v>22</v>
      </c>
      <c r="M42" s="43" t="s">
        <v>29</v>
      </c>
      <c r="N42" s="67" t="s">
        <v>23</v>
      </c>
      <c r="O42" s="67" t="s">
        <v>30</v>
      </c>
      <c r="P42" s="68" t="s">
        <v>28</v>
      </c>
      <c r="Q42" s="68"/>
      <c r="R42" s="42"/>
      <c r="S42" s="68" t="s">
        <v>31</v>
      </c>
      <c r="T42" s="68"/>
    </row>
    <row r="43" spans="2:21" x14ac:dyDescent="0.25">
      <c r="B43" s="58"/>
      <c r="C43" s="59"/>
      <c r="D43" s="42" t="s">
        <v>1</v>
      </c>
      <c r="E43" s="42" t="s">
        <v>25</v>
      </c>
      <c r="F43" s="45" t="s">
        <v>3</v>
      </c>
      <c r="G43" s="42"/>
      <c r="H43" s="42" t="s">
        <v>1</v>
      </c>
      <c r="I43" s="42" t="s">
        <v>3</v>
      </c>
      <c r="J43" s="61"/>
      <c r="K43" s="61"/>
      <c r="L43" s="58"/>
      <c r="M43" s="43" t="s">
        <v>9</v>
      </c>
      <c r="N43" s="58"/>
      <c r="O43" s="58"/>
      <c r="P43" s="43" t="s">
        <v>18</v>
      </c>
      <c r="Q43" s="43" t="s">
        <v>19</v>
      </c>
      <c r="R43" s="43"/>
      <c r="S43" s="43" t="s">
        <v>18</v>
      </c>
      <c r="T43" s="43" t="s">
        <v>19</v>
      </c>
    </row>
    <row r="44" spans="2:21" ht="15" x14ac:dyDescent="0.15">
      <c r="B44" s="17" t="s">
        <v>8</v>
      </c>
      <c r="C44" s="18">
        <f>1/1000</f>
        <v>1E-3</v>
      </c>
      <c r="D44" s="19">
        <v>6</v>
      </c>
      <c r="E44" s="20">
        <v>6</v>
      </c>
      <c r="F44" s="21">
        <f>IFERROR(E44-D44,"")</f>
        <v>0</v>
      </c>
      <c r="G44" s="22"/>
      <c r="H44" s="21">
        <f t="shared" ref="H44:H52" si="18">H45+D44</f>
        <v>27</v>
      </c>
      <c r="I44" s="21">
        <f>F44</f>
        <v>0</v>
      </c>
      <c r="J44" s="23">
        <f>IFERROR(D44/E44,"")</f>
        <v>1</v>
      </c>
      <c r="K44" s="48">
        <f>LOG10(C44)</f>
        <v>-3</v>
      </c>
      <c r="L44" s="25">
        <f>K44-LOG10(C54)*(J55-0.5)</f>
        <v>-7.0000000000000009</v>
      </c>
      <c r="M44" s="33">
        <f>IFERROR(1/10^L44/C$55,"")</f>
        <v>200000000.0000008</v>
      </c>
      <c r="N44" s="25">
        <f>J44*(1-J44)/E44</f>
        <v>0</v>
      </c>
      <c r="O44" s="25">
        <f>LOG10(C54)*SQRT(N55)</f>
        <v>0.29658550700086977</v>
      </c>
      <c r="P44" s="48">
        <f>L44-1.96*O44</f>
        <v>-7.5813075937217054</v>
      </c>
      <c r="Q44" s="48">
        <f>L44+1.96*O44</f>
        <v>-6.4186924062782964</v>
      </c>
      <c r="R44" s="48"/>
      <c r="S44" s="49">
        <f>1/(10^Q44)/C$55</f>
        <v>52447211.410324298</v>
      </c>
      <c r="T44" s="49">
        <f>1/(10^P44)/C$55</f>
        <v>762671625.89555979</v>
      </c>
    </row>
    <row r="45" spans="2:21" ht="15" x14ac:dyDescent="0.15">
      <c r="B45" s="17">
        <v>2</v>
      </c>
      <c r="C45" s="50">
        <f>C44/C$35</f>
        <v>1E-4</v>
      </c>
      <c r="D45" s="19">
        <v>6</v>
      </c>
      <c r="E45" s="20">
        <v>6</v>
      </c>
      <c r="F45" s="21">
        <f t="shared" ref="F45:F53" si="19">IFERROR(E45-D45,"")</f>
        <v>0</v>
      </c>
      <c r="G45" s="22"/>
      <c r="H45" s="21">
        <f t="shared" si="18"/>
        <v>21</v>
      </c>
      <c r="I45" s="21">
        <f>I44+F45</f>
        <v>0</v>
      </c>
      <c r="J45" s="23">
        <f t="shared" ref="J45:J53" si="20">IFERROR(D45/E45,"")</f>
        <v>1</v>
      </c>
      <c r="K45" s="24"/>
      <c r="L45" s="25"/>
      <c r="M45" s="26"/>
      <c r="N45" s="25">
        <f t="shared" ref="N45:N47" si="21">J45*(1-J45)/E45</f>
        <v>0</v>
      </c>
      <c r="O45" s="37"/>
      <c r="P45" s="37"/>
      <c r="Q45" s="37"/>
      <c r="R45" s="37"/>
      <c r="S45" s="37"/>
      <c r="T45" s="37"/>
    </row>
    <row r="46" spans="2:21" ht="15" x14ac:dyDescent="0.15">
      <c r="B46" s="30">
        <f t="shared" ref="B46:B53" si="22">B45+1</f>
        <v>3</v>
      </c>
      <c r="C46" s="50">
        <f t="shared" ref="C46:C53" si="23">C45/C$35</f>
        <v>1.0000000000000001E-5</v>
      </c>
      <c r="D46" s="31">
        <v>6</v>
      </c>
      <c r="E46" s="20">
        <v>6</v>
      </c>
      <c r="F46" s="21">
        <f t="shared" si="19"/>
        <v>0</v>
      </c>
      <c r="G46" s="22"/>
      <c r="H46" s="32">
        <f t="shared" si="18"/>
        <v>15</v>
      </c>
      <c r="I46" s="32">
        <f t="shared" ref="I46:I53" si="24">I45+F46</f>
        <v>0</v>
      </c>
      <c r="J46" s="23">
        <f t="shared" si="20"/>
        <v>1</v>
      </c>
      <c r="K46" s="24"/>
      <c r="L46" s="25"/>
      <c r="M46" s="26"/>
      <c r="N46" s="25">
        <f t="shared" si="21"/>
        <v>0</v>
      </c>
      <c r="O46" s="37"/>
      <c r="P46" s="37"/>
      <c r="Q46" s="37"/>
      <c r="R46" s="37"/>
      <c r="S46" s="37"/>
      <c r="T46" s="37"/>
    </row>
    <row r="47" spans="2:21" ht="15" x14ac:dyDescent="0.2">
      <c r="B47" s="30">
        <f t="shared" si="22"/>
        <v>4</v>
      </c>
      <c r="C47" s="50">
        <f t="shared" si="23"/>
        <v>1.0000000000000002E-6</v>
      </c>
      <c r="D47" s="31">
        <v>5</v>
      </c>
      <c r="E47" s="20">
        <v>6</v>
      </c>
      <c r="F47" s="21">
        <f t="shared" si="19"/>
        <v>1</v>
      </c>
      <c r="G47" s="22"/>
      <c r="H47" s="32">
        <f t="shared" si="18"/>
        <v>9</v>
      </c>
      <c r="I47" s="32">
        <f t="shared" si="24"/>
        <v>1</v>
      </c>
      <c r="J47" s="23">
        <f t="shared" si="20"/>
        <v>0.83333333333333337</v>
      </c>
      <c r="K47" s="24"/>
      <c r="L47" s="25"/>
      <c r="M47" s="26"/>
      <c r="N47" s="25">
        <f t="shared" si="21"/>
        <v>2.3148148148148143E-2</v>
      </c>
      <c r="O47" s="37"/>
      <c r="P47" s="37"/>
      <c r="Q47" s="37"/>
      <c r="R47" s="37"/>
      <c r="S47" s="51"/>
      <c r="T47" s="51"/>
      <c r="U47" s="3"/>
    </row>
    <row r="48" spans="2:21" ht="15" x14ac:dyDescent="0.15">
      <c r="B48" s="17">
        <f t="shared" si="22"/>
        <v>5</v>
      </c>
      <c r="C48" s="50">
        <f t="shared" si="23"/>
        <v>1.0000000000000002E-7</v>
      </c>
      <c r="D48" s="19">
        <v>3</v>
      </c>
      <c r="E48" s="20">
        <v>6</v>
      </c>
      <c r="F48" s="21">
        <f t="shared" si="19"/>
        <v>3</v>
      </c>
      <c r="G48" s="22"/>
      <c r="H48" s="21">
        <f t="shared" si="18"/>
        <v>4</v>
      </c>
      <c r="I48" s="21">
        <f t="shared" si="24"/>
        <v>4</v>
      </c>
      <c r="J48" s="23">
        <f t="shared" si="20"/>
        <v>0.5</v>
      </c>
      <c r="K48" s="24"/>
      <c r="L48" s="25"/>
      <c r="M48" s="26"/>
      <c r="N48" s="25">
        <f>IFERROR(J48*(1-J48)/E48,"")</f>
        <v>4.1666666666666664E-2</v>
      </c>
      <c r="O48" s="37"/>
      <c r="P48" s="37"/>
      <c r="Q48" s="37"/>
      <c r="R48" s="37"/>
      <c r="S48" s="36"/>
      <c r="T48" s="36"/>
      <c r="U48" s="2"/>
    </row>
    <row r="49" spans="2:21" ht="15" x14ac:dyDescent="0.15">
      <c r="B49" s="17">
        <f t="shared" si="22"/>
        <v>6</v>
      </c>
      <c r="C49" s="50">
        <f t="shared" si="23"/>
        <v>1.0000000000000002E-8</v>
      </c>
      <c r="D49" s="19">
        <v>1</v>
      </c>
      <c r="E49" s="20">
        <v>6</v>
      </c>
      <c r="F49" s="21">
        <f t="shared" si="19"/>
        <v>5</v>
      </c>
      <c r="G49" s="22"/>
      <c r="H49" s="21">
        <f t="shared" si="18"/>
        <v>1</v>
      </c>
      <c r="I49" s="21">
        <f t="shared" si="24"/>
        <v>9</v>
      </c>
      <c r="J49" s="23">
        <f t="shared" si="20"/>
        <v>0.16666666666666666</v>
      </c>
      <c r="K49" s="24"/>
      <c r="L49" s="25"/>
      <c r="M49" s="26"/>
      <c r="N49" s="25">
        <f t="shared" ref="N49:N53" si="25">IFERROR(J49*(1-J49)/E49,"")</f>
        <v>2.314814814814815E-2</v>
      </c>
      <c r="O49" s="37"/>
      <c r="P49" s="37"/>
      <c r="Q49" s="37"/>
      <c r="R49" s="37"/>
      <c r="S49" s="52"/>
      <c r="T49" s="52"/>
      <c r="U49" s="2"/>
    </row>
    <row r="50" spans="2:21" ht="18.600000000000001" x14ac:dyDescent="0.25">
      <c r="B50" s="17">
        <f t="shared" si="22"/>
        <v>7</v>
      </c>
      <c r="C50" s="50">
        <f t="shared" si="23"/>
        <v>1.0000000000000003E-9</v>
      </c>
      <c r="D50" s="19">
        <v>0</v>
      </c>
      <c r="E50" s="20">
        <v>6</v>
      </c>
      <c r="F50" s="21">
        <f t="shared" si="19"/>
        <v>6</v>
      </c>
      <c r="G50" s="22"/>
      <c r="H50" s="21">
        <f t="shared" si="18"/>
        <v>0</v>
      </c>
      <c r="I50" s="21">
        <f t="shared" si="24"/>
        <v>15</v>
      </c>
      <c r="J50" s="23">
        <f t="shared" si="20"/>
        <v>0</v>
      </c>
      <c r="K50" s="24"/>
      <c r="L50" s="25"/>
      <c r="M50" s="26"/>
      <c r="N50" s="25">
        <f t="shared" si="25"/>
        <v>0</v>
      </c>
      <c r="O50" s="37"/>
      <c r="P50" s="37"/>
      <c r="Q50" s="37"/>
      <c r="R50" s="37"/>
      <c r="S50" s="53"/>
      <c r="T50" s="53"/>
      <c r="U50" s="2"/>
    </row>
    <row r="51" spans="2:21" x14ac:dyDescent="0.25">
      <c r="B51" s="17">
        <f t="shared" si="22"/>
        <v>8</v>
      </c>
      <c r="C51" s="50">
        <f t="shared" si="23"/>
        <v>1.0000000000000003E-10</v>
      </c>
      <c r="D51" s="19">
        <v>0</v>
      </c>
      <c r="E51" s="20">
        <v>6</v>
      </c>
      <c r="F51" s="21">
        <f t="shared" si="19"/>
        <v>6</v>
      </c>
      <c r="G51" s="22"/>
      <c r="H51" s="21">
        <f t="shared" si="18"/>
        <v>0</v>
      </c>
      <c r="I51" s="21">
        <f t="shared" si="24"/>
        <v>21</v>
      </c>
      <c r="J51" s="23">
        <f t="shared" si="20"/>
        <v>0</v>
      </c>
      <c r="K51" s="24"/>
      <c r="L51" s="25"/>
      <c r="M51" s="26"/>
      <c r="N51" s="25">
        <f t="shared" si="25"/>
        <v>0</v>
      </c>
      <c r="O51" s="37"/>
      <c r="P51" s="37"/>
      <c r="Q51" s="37"/>
      <c r="R51" s="37"/>
      <c r="S51" s="36"/>
      <c r="T51" s="36"/>
      <c r="U51" s="2"/>
    </row>
    <row r="52" spans="2:21" x14ac:dyDescent="0.25">
      <c r="B52" s="17">
        <f t="shared" si="22"/>
        <v>9</v>
      </c>
      <c r="C52" s="50">
        <f t="shared" si="23"/>
        <v>1.0000000000000003E-11</v>
      </c>
      <c r="D52" s="19">
        <v>0</v>
      </c>
      <c r="E52" s="20">
        <v>6</v>
      </c>
      <c r="F52" s="21">
        <f t="shared" si="19"/>
        <v>6</v>
      </c>
      <c r="G52" s="22"/>
      <c r="H52" s="21">
        <f t="shared" si="18"/>
        <v>0</v>
      </c>
      <c r="I52" s="21">
        <f t="shared" si="24"/>
        <v>27</v>
      </c>
      <c r="J52" s="23">
        <f t="shared" si="20"/>
        <v>0</v>
      </c>
      <c r="K52" s="24"/>
      <c r="L52" s="25"/>
      <c r="M52" s="26"/>
      <c r="N52" s="25">
        <f t="shared" si="25"/>
        <v>0</v>
      </c>
      <c r="O52" s="37"/>
      <c r="P52" s="37"/>
      <c r="Q52" s="37"/>
      <c r="R52" s="37"/>
      <c r="S52" s="37"/>
      <c r="T52" s="37"/>
    </row>
    <row r="53" spans="2:21" x14ac:dyDescent="0.25">
      <c r="B53" s="17">
        <f t="shared" si="22"/>
        <v>10</v>
      </c>
      <c r="C53" s="50">
        <f t="shared" si="23"/>
        <v>1.0000000000000002E-12</v>
      </c>
      <c r="D53" s="19">
        <v>0</v>
      </c>
      <c r="E53" s="20">
        <v>6</v>
      </c>
      <c r="F53" s="21">
        <f t="shared" si="19"/>
        <v>6</v>
      </c>
      <c r="G53" s="22"/>
      <c r="H53" s="21">
        <f>D53</f>
        <v>0</v>
      </c>
      <c r="I53" s="21">
        <f t="shared" si="24"/>
        <v>33</v>
      </c>
      <c r="J53" s="23">
        <f t="shared" si="20"/>
        <v>0</v>
      </c>
      <c r="K53" s="24"/>
      <c r="L53" s="25"/>
      <c r="M53" s="26"/>
      <c r="N53" s="25">
        <f t="shared" si="25"/>
        <v>0</v>
      </c>
      <c r="O53" s="37"/>
      <c r="P53" s="37"/>
      <c r="Q53" s="37"/>
      <c r="R53" s="37"/>
      <c r="S53" s="37"/>
      <c r="T53" s="37"/>
    </row>
    <row r="54" spans="2:21" x14ac:dyDescent="0.25">
      <c r="B54" s="34" t="s">
        <v>6</v>
      </c>
      <c r="C54" s="35">
        <v>10</v>
      </c>
      <c r="D54" s="36"/>
      <c r="E54" s="36"/>
      <c r="F54" s="36"/>
      <c r="G54" s="36"/>
      <c r="H54" s="36"/>
      <c r="I54" s="36"/>
      <c r="J54" s="54" t="s">
        <v>15</v>
      </c>
      <c r="K54" s="37"/>
      <c r="L54" s="37"/>
      <c r="M54" s="37"/>
      <c r="N54" s="54" t="s">
        <v>17</v>
      </c>
      <c r="O54" s="37"/>
      <c r="P54" s="37"/>
      <c r="Q54" s="37"/>
      <c r="R54" s="37"/>
      <c r="S54" s="37"/>
      <c r="T54" s="37"/>
    </row>
    <row r="55" spans="2:21" ht="43.8" x14ac:dyDescent="0.25">
      <c r="B55" s="38" t="s">
        <v>11</v>
      </c>
      <c r="C55" s="46">
        <v>0.05</v>
      </c>
      <c r="D55" s="36"/>
      <c r="E55" s="36"/>
      <c r="F55" s="37"/>
      <c r="G55" s="37"/>
      <c r="H55" s="37"/>
      <c r="I55" s="37"/>
      <c r="J55" s="23">
        <f>SUM(J44:J53)</f>
        <v>4.5000000000000009</v>
      </c>
      <c r="K55" s="37"/>
      <c r="L55" s="37"/>
      <c r="M55" s="39" t="s">
        <v>37</v>
      </c>
      <c r="N55" s="25">
        <f>SUM(N44:N53)</f>
        <v>8.7962962962962965E-2</v>
      </c>
      <c r="O55" s="37"/>
      <c r="P55" s="37"/>
      <c r="Q55" s="37"/>
      <c r="R55" s="37"/>
      <c r="S55" s="37"/>
      <c r="T55" s="37"/>
    </row>
  </sheetData>
  <sheetProtection password="8766" sheet="1" objects="1" scenarios="1"/>
  <mergeCells count="26">
    <mergeCell ref="P42:Q42"/>
    <mergeCell ref="S42:T42"/>
    <mergeCell ref="N41:T41"/>
    <mergeCell ref="B42:B43"/>
    <mergeCell ref="C42:C43"/>
    <mergeCell ref="D42:F42"/>
    <mergeCell ref="H42:I42"/>
    <mergeCell ref="J42:J43"/>
    <mergeCell ref="K42:K43"/>
    <mergeCell ref="L42:L43"/>
    <mergeCell ref="N42:N43"/>
    <mergeCell ref="O42:O43"/>
    <mergeCell ref="L5:L6"/>
    <mergeCell ref="B23:B24"/>
    <mergeCell ref="C23:C24"/>
    <mergeCell ref="D23:F23"/>
    <mergeCell ref="H23:I23"/>
    <mergeCell ref="J23:J24"/>
    <mergeCell ref="K23:K24"/>
    <mergeCell ref="L23:L24"/>
    <mergeCell ref="B5:B6"/>
    <mergeCell ref="C5:C6"/>
    <mergeCell ref="D5:F5"/>
    <mergeCell ref="H5:I5"/>
    <mergeCell ref="J5:J6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Case 1</vt:lpstr>
      <vt:lpstr>Case 2</vt:lpstr>
      <vt:lpstr>Case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Seele</dc:creator>
  <cp:lastModifiedBy>unknown</cp:lastModifiedBy>
  <dcterms:created xsi:type="dcterms:W3CDTF">2020-02-14T10:53:42Z</dcterms:created>
  <dcterms:modified xsi:type="dcterms:W3CDTF">2020-05-26T07:45:47Z</dcterms:modified>
</cp:coreProperties>
</file>